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JP-AC229\Desktop\"/>
    </mc:Choice>
  </mc:AlternateContent>
  <xr:revisionPtr revIDLastSave="0" documentId="13_ncr:1_{36517AA0-6BE7-4DBC-819D-20F874F6D11A}" xr6:coauthVersionLast="47" xr6:coauthVersionMax="47" xr10:uidLastSave="{00000000-0000-0000-0000-000000000000}"/>
  <bookViews>
    <workbookView xWindow="3390" yWindow="0" windowWidth="27840" windowHeight="14580" activeTab="2" xr2:uid="{09B5F942-F143-424D-872D-AC6F6C83E245}"/>
  </bookViews>
  <sheets>
    <sheet name="長方形と円" sheetId="13" r:id="rId1"/>
    <sheet name="長方形" sheetId="14" r:id="rId2"/>
    <sheet name="長方形の4隅を三角形で切り取り" sheetId="1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15" l="1"/>
  <c r="J59" i="15" s="1"/>
  <c r="I58" i="15"/>
  <c r="I59" i="15" s="1"/>
  <c r="H58" i="15"/>
  <c r="H59" i="15" s="1"/>
  <c r="G58" i="15"/>
  <c r="G59" i="15" s="1"/>
  <c r="G62" i="15" s="1"/>
  <c r="F58" i="15"/>
  <c r="F59" i="15" s="1"/>
  <c r="F62" i="15" s="1"/>
  <c r="E58" i="15"/>
  <c r="E59" i="15" s="1"/>
  <c r="D58" i="15"/>
  <c r="D59" i="15" s="1"/>
  <c r="C58" i="15"/>
  <c r="J54" i="15"/>
  <c r="I54" i="15"/>
  <c r="H54" i="15"/>
  <c r="G54" i="15"/>
  <c r="F54" i="15"/>
  <c r="E54" i="15"/>
  <c r="D54" i="15"/>
  <c r="C54" i="15"/>
  <c r="E52" i="15"/>
  <c r="D52" i="15"/>
  <c r="C59" i="15" l="1"/>
  <c r="C61" i="15" s="1"/>
  <c r="J61" i="15"/>
  <c r="J62" i="15"/>
  <c r="D62" i="15"/>
  <c r="D61" i="15"/>
  <c r="E62" i="15"/>
  <c r="E61" i="15"/>
  <c r="H61" i="15"/>
  <c r="H62" i="15"/>
  <c r="I61" i="15"/>
  <c r="I62" i="15"/>
  <c r="G61" i="15"/>
  <c r="F61" i="15"/>
  <c r="C62" i="15" l="1"/>
  <c r="J50" i="14"/>
  <c r="J51" i="14" s="1"/>
  <c r="I50" i="14"/>
  <c r="I51" i="14" s="1"/>
  <c r="H50" i="14"/>
  <c r="H51" i="14" s="1"/>
  <c r="G50" i="14"/>
  <c r="G51" i="14" s="1"/>
  <c r="F50" i="14"/>
  <c r="F51" i="14" s="1"/>
  <c r="E50" i="14"/>
  <c r="E51" i="14" s="1"/>
  <c r="D50" i="14"/>
  <c r="D51" i="14" s="1"/>
  <c r="C50" i="14"/>
  <c r="J46" i="14"/>
  <c r="I46" i="14"/>
  <c r="H46" i="14"/>
  <c r="G46" i="14"/>
  <c r="F46" i="14"/>
  <c r="E46" i="14"/>
  <c r="D46" i="14"/>
  <c r="C46" i="14"/>
  <c r="C51" i="14" l="1"/>
  <c r="C54" i="14" s="1"/>
  <c r="J53" i="14"/>
  <c r="J54" i="14"/>
  <c r="C53" i="14"/>
  <c r="E54" i="14"/>
  <c r="E53" i="14"/>
  <c r="F54" i="14"/>
  <c r="F53" i="14"/>
  <c r="G54" i="14"/>
  <c r="G53" i="14"/>
  <c r="H54" i="14"/>
  <c r="H53" i="14"/>
  <c r="D54" i="14"/>
  <c r="D53" i="14"/>
  <c r="I54" i="14"/>
  <c r="I53" i="14"/>
  <c r="G120" i="13" l="1"/>
  <c r="G121" i="13" s="1"/>
  <c r="F120" i="13"/>
  <c r="F121" i="13" s="1"/>
  <c r="E120" i="13"/>
  <c r="E121" i="13" s="1"/>
  <c r="D120" i="13"/>
  <c r="D121" i="13" s="1"/>
  <c r="E119" i="13"/>
  <c r="D119" i="13"/>
  <c r="G117" i="13"/>
  <c r="G119" i="13" s="1"/>
  <c r="F117" i="13"/>
  <c r="F119" i="13" s="1"/>
  <c r="E117" i="13"/>
  <c r="D117" i="13"/>
  <c r="G110" i="13"/>
  <c r="G111" i="13" s="1"/>
  <c r="F110" i="13"/>
  <c r="F111" i="13" s="1"/>
  <c r="E110" i="13"/>
  <c r="E111" i="13" s="1"/>
  <c r="D110" i="13"/>
  <c r="D111" i="13" s="1"/>
  <c r="F109" i="13"/>
  <c r="G107" i="13"/>
  <c r="G109" i="13" s="1"/>
  <c r="F107" i="13"/>
  <c r="E107" i="13"/>
  <c r="E109" i="13" s="1"/>
  <c r="D107" i="13"/>
  <c r="D109" i="13" s="1"/>
  <c r="G100" i="13"/>
  <c r="G101" i="13" s="1"/>
  <c r="F100" i="13"/>
  <c r="F101" i="13" s="1"/>
  <c r="E100" i="13"/>
  <c r="E101" i="13" s="1"/>
  <c r="D100" i="13"/>
  <c r="D101" i="13" s="1"/>
  <c r="G99" i="13"/>
  <c r="F99" i="13"/>
  <c r="G97" i="13"/>
  <c r="F97" i="13"/>
  <c r="E97" i="13"/>
  <c r="E99" i="13" s="1"/>
  <c r="D97" i="13"/>
  <c r="D99" i="13" s="1"/>
  <c r="F90" i="13"/>
  <c r="F91" i="13" s="1"/>
  <c r="E90" i="13"/>
  <c r="E91" i="13" s="1"/>
  <c r="D90" i="13"/>
  <c r="D91" i="13" s="1"/>
  <c r="E89" i="13"/>
  <c r="D89" i="13"/>
  <c r="G87" i="13"/>
  <c r="G89" i="13" s="1"/>
  <c r="G90" i="13" s="1"/>
  <c r="G91" i="13" s="1"/>
  <c r="F87" i="13"/>
  <c r="F89" i="13" s="1"/>
  <c r="E87" i="13"/>
  <c r="D87" i="13"/>
  <c r="G80" i="13"/>
  <c r="G81" i="13" s="1"/>
  <c r="F80" i="13"/>
  <c r="F81" i="13" s="1"/>
  <c r="E80" i="13"/>
  <c r="E81" i="13" s="1"/>
  <c r="F79" i="13"/>
  <c r="G77" i="13"/>
  <c r="G79" i="13" s="1"/>
  <c r="F77" i="13"/>
  <c r="E77" i="13"/>
  <c r="E79" i="13" s="1"/>
  <c r="D77" i="13"/>
  <c r="D79" i="13" s="1"/>
  <c r="D80" i="13" s="1"/>
  <c r="D81" i="13" s="1"/>
  <c r="D63" i="13"/>
  <c r="D64" i="13" s="1"/>
  <c r="D65" i="13" s="1"/>
  <c r="D66" i="13" s="1"/>
  <c r="D58" i="13"/>
  <c r="D59" i="13" s="1"/>
  <c r="D68" i="13" s="1"/>
  <c r="D69" i="13" s="1"/>
  <c r="D56" i="13"/>
  <c r="D60" i="13" l="1"/>
  <c r="D61" i="13" s="1"/>
  <c r="D70" i="13" s="1"/>
  <c r="E98" i="13" l="1"/>
  <c r="G108" i="13"/>
  <c r="G78" i="13"/>
  <c r="G88" i="13"/>
  <c r="D108" i="13"/>
  <c r="D98" i="13"/>
  <c r="D78" i="13"/>
  <c r="D118" i="13"/>
  <c r="E118" i="13"/>
  <c r="G98" i="13"/>
  <c r="G118" i="13"/>
  <c r="F118" i="13"/>
  <c r="F88" i="13"/>
  <c r="E88" i="13"/>
  <c r="F78" i="13"/>
  <c r="E108" i="13"/>
  <c r="E78" i="13"/>
  <c r="D88" i="13"/>
  <c r="F98" i="13"/>
  <c r="F108" i="13"/>
</calcChain>
</file>

<file path=xl/sharedStrings.xml><?xml version="1.0" encoding="utf-8"?>
<sst xmlns="http://schemas.openxmlformats.org/spreadsheetml/2006/main" count="189" uniqueCount="101">
  <si>
    <t>π</t>
    <phoneticPr fontId="1"/>
  </si>
  <si>
    <t>θ＝arc cosθ</t>
    <phoneticPr fontId="1"/>
  </si>
  <si>
    <t>公称最大出力W (W)</t>
    <rPh sb="0" eb="2">
      <t>コウショウ</t>
    </rPh>
    <rPh sb="2" eb="4">
      <t>サイダイ</t>
    </rPh>
    <rPh sb="4" eb="6">
      <t>シュツリョク</t>
    </rPh>
    <phoneticPr fontId="1"/>
  </si>
  <si>
    <t>入力値</t>
    <rPh sb="0" eb="2">
      <t>ニュウリョク</t>
    </rPh>
    <rPh sb="2" eb="3">
      <t>チ</t>
    </rPh>
    <phoneticPr fontId="1"/>
  </si>
  <si>
    <t>cos θ＝(a/2)/r</t>
    <phoneticPr fontId="1"/>
  </si>
  <si>
    <t>t(mm)=r*sinθ</t>
    <phoneticPr fontId="1"/>
  </si>
  <si>
    <t>λ＝arc cosλ</t>
    <phoneticPr fontId="1"/>
  </si>
  <si>
    <t>u(mm)=r*sinλ</t>
    <phoneticPr fontId="1"/>
  </si>
  <si>
    <t>φ＝π/2-θ-λ</t>
    <phoneticPr fontId="1"/>
  </si>
  <si>
    <t>三角形Sa(mm2)=t*(a/2)/2</t>
    <rPh sb="0" eb="3">
      <t>サンカッケイ</t>
    </rPh>
    <phoneticPr fontId="1"/>
  </si>
  <si>
    <t>cos λ＝(b/2)/r</t>
    <phoneticPr fontId="1"/>
  </si>
  <si>
    <t>三角形Sb(mm2)=u*(b/2)/2</t>
    <rPh sb="0" eb="3">
      <t>サンカッケイ</t>
    </rPh>
    <phoneticPr fontId="1"/>
  </si>
  <si>
    <t>フルセル数　P=x * y</t>
    <rPh sb="4" eb="5">
      <t>スウ</t>
    </rPh>
    <phoneticPr fontId="1"/>
  </si>
  <si>
    <t>JP-AC</t>
    <phoneticPr fontId="1"/>
  </si>
  <si>
    <t>変換効率η=公称最大出力W／（セルの合計面積S0 * 放射照度）</t>
    <rPh sb="0" eb="2">
      <t>ヘンカン</t>
    </rPh>
    <rPh sb="2" eb="4">
      <t>コウリツ</t>
    </rPh>
    <rPh sb="6" eb="8">
      <t>コウショウ</t>
    </rPh>
    <rPh sb="8" eb="10">
      <t>サイダイ</t>
    </rPh>
    <rPh sb="10" eb="12">
      <t>シュツリョク</t>
    </rPh>
    <rPh sb="18" eb="20">
      <t>ゴウケイ</t>
    </rPh>
    <rPh sb="20" eb="22">
      <t>メンセキ</t>
    </rPh>
    <rPh sb="27" eb="29">
      <t>ホウシャ</t>
    </rPh>
    <rPh sb="29" eb="31">
      <t>ショウド</t>
    </rPh>
    <phoneticPr fontId="1"/>
  </si>
  <si>
    <t>本紙は計算例です。</t>
    <rPh sb="0" eb="2">
      <t>ホンシ</t>
    </rPh>
    <rPh sb="3" eb="5">
      <t>ケイサン</t>
    </rPh>
    <rPh sb="5" eb="6">
      <t>レイ</t>
    </rPh>
    <phoneticPr fontId="1"/>
  </si>
  <si>
    <t>変換効率が計算できます。</t>
    <rPh sb="0" eb="2">
      <t>ヘンカン</t>
    </rPh>
    <rPh sb="2" eb="4">
      <t>コウリツ</t>
    </rPh>
    <rPh sb="5" eb="7">
      <t>ケイサン</t>
    </rPh>
    <phoneticPr fontId="1"/>
  </si>
  <si>
    <t>変換効率の計算方法に指定はありませんが、</t>
    <rPh sb="0" eb="2">
      <t>ヘンカン</t>
    </rPh>
    <rPh sb="2" eb="4">
      <t>コウリツ</t>
    </rPh>
    <rPh sb="5" eb="7">
      <t>ケイサン</t>
    </rPh>
    <rPh sb="7" eb="9">
      <t>ホウホウ</t>
    </rPh>
    <rPh sb="10" eb="12">
      <t>シテイ</t>
    </rPh>
    <phoneticPr fontId="1"/>
  </si>
  <si>
    <t>☆出力</t>
    <rPh sb="1" eb="3">
      <t>シュツリョク</t>
    </rPh>
    <phoneticPr fontId="1"/>
  </si>
  <si>
    <t>根拠提出要</t>
    <rPh sb="0" eb="2">
      <t>コンキョ</t>
    </rPh>
    <rPh sb="2" eb="4">
      <t>テイシュツ</t>
    </rPh>
    <rPh sb="4" eb="5">
      <t>ヨウ</t>
    </rPh>
    <phoneticPr fontId="1"/>
  </si>
  <si>
    <t>円の半径                　　　r (mm)</t>
    <rPh sb="0" eb="1">
      <t>エン</t>
    </rPh>
    <rPh sb="2" eb="4">
      <t>ハンケイ</t>
    </rPh>
    <phoneticPr fontId="1"/>
  </si>
  <si>
    <t>1フルセル面積</t>
    <rPh sb="5" eb="7">
      <t>メンセキ</t>
    </rPh>
    <phoneticPr fontId="1"/>
  </si>
  <si>
    <t>(π＝3.14とする)</t>
    <phoneticPr fontId="1"/>
  </si>
  <si>
    <t>・長方形の短辺a, 長辺b</t>
    <rPh sb="1" eb="4">
      <t>チョウホウケイ</t>
    </rPh>
    <rPh sb="5" eb="7">
      <t>タンペン</t>
    </rPh>
    <rPh sb="10" eb="12">
      <t>チョウヘン</t>
    </rPh>
    <phoneticPr fontId="1"/>
  </si>
  <si>
    <t>円の面積 Se (m2)=πr*r</t>
    <rPh sb="0" eb="1">
      <t>エン</t>
    </rPh>
    <rPh sb="2" eb="4">
      <t>メンセキ</t>
    </rPh>
    <phoneticPr fontId="1"/>
  </si>
  <si>
    <t>長方形と円の重なる面積S(m2)=(Sa+Sb+Sc)*4</t>
    <rPh sb="0" eb="3">
      <t>チョウホウケイ</t>
    </rPh>
    <rPh sb="4" eb="5">
      <t>エン</t>
    </rPh>
    <rPh sb="6" eb="7">
      <t>カサ</t>
    </rPh>
    <rPh sb="9" eb="11">
      <t>メンセキ</t>
    </rPh>
    <phoneticPr fontId="1"/>
  </si>
  <si>
    <t>1フルセル面積 S(m2)</t>
    <rPh sb="5" eb="7">
      <t>メンセキ</t>
    </rPh>
    <phoneticPr fontId="1"/>
  </si>
  <si>
    <t>合計面積S0(m2)=S*P</t>
    <rPh sb="0" eb="2">
      <t>ゴウケイ</t>
    </rPh>
    <rPh sb="2" eb="4">
      <t>メンセキ</t>
    </rPh>
    <phoneticPr fontId="1"/>
  </si>
  <si>
    <t xml:space="preserve">   長方形と円が重なる部分の面積と変換効率の計算例（フルセル）</t>
    <rPh sb="3" eb="6">
      <t>チョウホウケイ</t>
    </rPh>
    <rPh sb="7" eb="8">
      <t>エン</t>
    </rPh>
    <rPh sb="9" eb="10">
      <t>カサ</t>
    </rPh>
    <rPh sb="12" eb="14">
      <t>ブブン</t>
    </rPh>
    <rPh sb="15" eb="17">
      <t>メンセキ</t>
    </rPh>
    <rPh sb="18" eb="20">
      <t>ヘンカン</t>
    </rPh>
    <rPh sb="20" eb="22">
      <t>コウリツ</t>
    </rPh>
    <rPh sb="23" eb="25">
      <t>ケイサン</t>
    </rPh>
    <rPh sb="25" eb="26">
      <t>レイ</t>
    </rPh>
    <phoneticPr fontId="1"/>
  </si>
  <si>
    <t>また、以下の情報のわかる資料の提出を</t>
    <rPh sb="3" eb="5">
      <t>イカ</t>
    </rPh>
    <rPh sb="6" eb="8">
      <t>ジョウホウ</t>
    </rPh>
    <rPh sb="12" eb="14">
      <t>シリョウ</t>
    </rPh>
    <rPh sb="15" eb="17">
      <t>テイシュツ</t>
    </rPh>
    <phoneticPr fontId="1"/>
  </si>
  <si>
    <t>本紙を用いた場合は本紙を提出してください。</t>
    <rPh sb="0" eb="2">
      <t>ホンシ</t>
    </rPh>
    <rPh sb="3" eb="4">
      <t>モチ</t>
    </rPh>
    <rPh sb="6" eb="8">
      <t>バアイ</t>
    </rPh>
    <rPh sb="9" eb="11">
      <t>ホンシ</t>
    </rPh>
    <rPh sb="12" eb="14">
      <t>テイシュツ</t>
    </rPh>
    <phoneticPr fontId="1"/>
  </si>
  <si>
    <t>・円の半径  r</t>
    <rPh sb="1" eb="2">
      <t>エン</t>
    </rPh>
    <rPh sb="3" eb="5">
      <t>ハンケイ</t>
    </rPh>
    <phoneticPr fontId="1"/>
  </si>
  <si>
    <t>下表の黄色網掛け箇所に値を入力すると、</t>
    <rPh sb="0" eb="2">
      <t>カヒョウ</t>
    </rPh>
    <rPh sb="3" eb="5">
      <t>キイロ</t>
    </rPh>
    <rPh sb="5" eb="7">
      <t>アミカ</t>
    </rPh>
    <rPh sb="8" eb="10">
      <t>カショ</t>
    </rPh>
    <rPh sb="11" eb="12">
      <t>アタイ</t>
    </rPh>
    <rPh sb="13" eb="15">
      <t>ニュウリョク</t>
    </rPh>
    <phoneticPr fontId="1"/>
  </si>
  <si>
    <t>お願いします。</t>
    <rPh sb="1" eb="2">
      <t>ネガ</t>
    </rPh>
    <phoneticPr fontId="1"/>
  </si>
  <si>
    <t>☆セル図面</t>
    <rPh sb="3" eb="5">
      <t>ズメン</t>
    </rPh>
    <phoneticPr fontId="1"/>
  </si>
  <si>
    <t>☆モジュール配置図面</t>
    <rPh sb="6" eb="8">
      <t>ハイチ</t>
    </rPh>
    <rPh sb="8" eb="10">
      <t>ズメン</t>
    </rPh>
    <phoneticPr fontId="1"/>
  </si>
  <si>
    <t>　1. セル寸法</t>
    <rPh sb="6" eb="8">
      <t>スンポウ</t>
    </rPh>
    <phoneticPr fontId="1"/>
  </si>
  <si>
    <t>3. 必要情報</t>
    <rPh sb="3" eb="5">
      <t>ヒツヨウ</t>
    </rPh>
    <rPh sb="5" eb="7">
      <t>ジョウホウ</t>
    </rPh>
    <phoneticPr fontId="1"/>
  </si>
  <si>
    <t>型名 (申請書のNo.)</t>
    <rPh sb="0" eb="2">
      <t>カタメイ</t>
    </rPh>
    <rPh sb="4" eb="7">
      <t>シンセイショ</t>
    </rPh>
    <phoneticPr fontId="1"/>
  </si>
  <si>
    <t>扇形Sc(mm2)=π*r*r*φ/(2*π)=r*r*φ/2</t>
    <rPh sb="0" eb="2">
      <t>オウギガタ</t>
    </rPh>
    <phoneticPr fontId="1"/>
  </si>
  <si>
    <t>長方形の短辺　a (mm)　（フルセル換算）</t>
    <rPh sb="0" eb="3">
      <t>チョウホウケイ</t>
    </rPh>
    <rPh sb="4" eb="6">
      <t>タンペン</t>
    </rPh>
    <rPh sb="19" eb="21">
      <t>カンザン</t>
    </rPh>
    <phoneticPr fontId="1"/>
  </si>
  <si>
    <t>長方形の長辺　b (mm)　（フルセル換算）</t>
    <rPh sb="0" eb="3">
      <t>チョウホウケイ</t>
    </rPh>
    <rPh sb="4" eb="6">
      <t>チョウヘン</t>
    </rPh>
    <rPh sb="19" eb="21">
      <t>カンザン</t>
    </rPh>
    <phoneticPr fontId="1"/>
  </si>
  <si>
    <t>セル数　x　（フルセル換算）</t>
    <rPh sb="2" eb="3">
      <t>スウ</t>
    </rPh>
    <phoneticPr fontId="1"/>
  </si>
  <si>
    <t>セル数　y　（フルセル換算）</t>
    <rPh sb="2" eb="3">
      <t>スウ</t>
    </rPh>
    <phoneticPr fontId="1"/>
  </si>
  <si>
    <t>ハーフセルの場合、フルセル換算の数値の入力をお願いします（a, b, x, y)。</t>
    <rPh sb="6" eb="8">
      <t>バアイ</t>
    </rPh>
    <rPh sb="13" eb="15">
      <t>カンザン</t>
    </rPh>
    <rPh sb="16" eb="18">
      <t>スウチ</t>
    </rPh>
    <rPh sb="19" eb="21">
      <t>ニュウリョク</t>
    </rPh>
    <rPh sb="23" eb="24">
      <t>ネガ</t>
    </rPh>
    <phoneticPr fontId="1"/>
  </si>
  <si>
    <t>・短辺のセル数 x</t>
    <rPh sb="1" eb="3">
      <t>タンペン</t>
    </rPh>
    <rPh sb="6" eb="7">
      <t>スウ</t>
    </rPh>
    <phoneticPr fontId="1"/>
  </si>
  <si>
    <t>・長辺のセル数 y</t>
    <rPh sb="1" eb="2">
      <t>チョウ</t>
    </rPh>
    <rPh sb="6" eb="7">
      <t>スウ</t>
    </rPh>
    <phoneticPr fontId="1"/>
  </si>
  <si>
    <t>変換効率算出例①</t>
    <rPh sb="0" eb="2">
      <t>ヘンカン</t>
    </rPh>
    <rPh sb="2" eb="4">
      <t>コウリツ</t>
    </rPh>
    <rPh sb="4" eb="7">
      <t>サンシュツレイ</t>
    </rPh>
    <phoneticPr fontId="1"/>
  </si>
  <si>
    <t>別紙2-1</t>
    <rPh sb="0" eb="2">
      <t>ベッシ</t>
    </rPh>
    <phoneticPr fontId="1"/>
  </si>
  <si>
    <t>2025年2月7日</t>
    <rPh sb="4" eb="5">
      <t>ネン</t>
    </rPh>
    <rPh sb="6" eb="7">
      <t>ツキ</t>
    </rPh>
    <rPh sb="8" eb="9">
      <t>ヒ</t>
    </rPh>
    <phoneticPr fontId="1"/>
  </si>
  <si>
    <t>変換効率η(%)=W/S0/1000</t>
    <rPh sb="0" eb="2">
      <t>ヘンカン</t>
    </rPh>
    <rPh sb="2" eb="4">
      <t>コウリツ</t>
    </rPh>
    <phoneticPr fontId="1"/>
  </si>
  <si>
    <t>ここで合計面積S0= 1セルの全面積S * 1モジュールのセル数P</t>
    <rPh sb="3" eb="5">
      <t>ゴウケイ</t>
    </rPh>
    <rPh sb="5" eb="7">
      <t>メンセキ</t>
    </rPh>
    <rPh sb="15" eb="18">
      <t>ゼンメンセキ</t>
    </rPh>
    <rPh sb="31" eb="32">
      <t>スウ</t>
    </rPh>
    <phoneticPr fontId="1"/>
  </si>
  <si>
    <t>=(小数第二位を切り捨て、小数第一位までの表記とする)</t>
    <rPh sb="13" eb="15">
      <t>ショウスウ</t>
    </rPh>
    <rPh sb="15" eb="18">
      <t>ダイイチイ</t>
    </rPh>
    <rPh sb="21" eb="23">
      <t>ヒョウキ</t>
    </rPh>
    <phoneticPr fontId="1"/>
  </si>
  <si>
    <t>　2. モジュール配置  (ハーフセルの場合、フルセル換算で下表のyにz/2を入力）</t>
    <rPh sb="9" eb="11">
      <t>ハイチ</t>
    </rPh>
    <rPh sb="20" eb="22">
      <t>バアイ</t>
    </rPh>
    <rPh sb="27" eb="29">
      <t>カンザン</t>
    </rPh>
    <rPh sb="30" eb="32">
      <t>カヒョウ</t>
    </rPh>
    <rPh sb="39" eb="41">
      <t>ニュウリョク</t>
    </rPh>
    <phoneticPr fontId="1"/>
  </si>
  <si>
    <t>変換効率算出例②</t>
    <rPh sb="0" eb="2">
      <t>ヘンカン</t>
    </rPh>
    <rPh sb="2" eb="4">
      <t>コウリツ</t>
    </rPh>
    <rPh sb="4" eb="7">
      <t>サンシュツレイ</t>
    </rPh>
    <phoneticPr fontId="1"/>
  </si>
  <si>
    <t>別紙2-2</t>
    <rPh sb="0" eb="2">
      <t>ベッシ</t>
    </rPh>
    <phoneticPr fontId="1"/>
  </si>
  <si>
    <t>長方形の面積と変換効率の計算例</t>
    <rPh sb="0" eb="1">
      <t>チョウ</t>
    </rPh>
    <rPh sb="12" eb="15">
      <t>ケイサンレイ</t>
    </rPh>
    <phoneticPr fontId="1"/>
  </si>
  <si>
    <t>2025年2月7日</t>
    <phoneticPr fontId="1"/>
  </si>
  <si>
    <t>1. セル寸法</t>
    <rPh sb="5" eb="7">
      <t>スンポウ</t>
    </rPh>
    <phoneticPr fontId="1"/>
  </si>
  <si>
    <t>2. モジュール配置</t>
    <rPh sb="8" eb="10">
      <t>ハイチ</t>
    </rPh>
    <phoneticPr fontId="1"/>
  </si>
  <si>
    <t>3.  計算式</t>
    <rPh sb="4" eb="6">
      <t>ケイサン</t>
    </rPh>
    <rPh sb="6" eb="7">
      <t>シキ</t>
    </rPh>
    <phoneticPr fontId="1"/>
  </si>
  <si>
    <t>4. 必要情報</t>
    <rPh sb="3" eb="5">
      <t>ヒツヨウ</t>
    </rPh>
    <rPh sb="5" eb="7">
      <t>ジョウホウ</t>
    </rPh>
    <phoneticPr fontId="1"/>
  </si>
  <si>
    <t>1辺 a,b の長方形Sの面積　S=a*b</t>
    <rPh sb="1" eb="2">
      <t>ヘン</t>
    </rPh>
    <rPh sb="8" eb="11">
      <t>チョウホウケイ</t>
    </rPh>
    <rPh sb="13" eb="15">
      <t>メンセキ</t>
    </rPh>
    <phoneticPr fontId="1"/>
  </si>
  <si>
    <t>・長方形の長辺a, 短辺b</t>
    <rPh sb="1" eb="4">
      <t>チョウホウケイ</t>
    </rPh>
    <rPh sb="5" eb="7">
      <t>チョウヘン</t>
    </rPh>
    <rPh sb="10" eb="11">
      <t>タン</t>
    </rPh>
    <phoneticPr fontId="1"/>
  </si>
  <si>
    <t>入力値</t>
    <rPh sb="0" eb="2">
      <t>ニュウリョク</t>
    </rPh>
    <rPh sb="2" eb="3">
      <t>アタイ</t>
    </rPh>
    <phoneticPr fontId="1"/>
  </si>
  <si>
    <t>型名</t>
    <rPh sb="0" eb="2">
      <t>カタメイ</t>
    </rPh>
    <phoneticPr fontId="1"/>
  </si>
  <si>
    <t>公称最大出力 W (W)</t>
    <rPh sb="0" eb="2">
      <t>コウショウ</t>
    </rPh>
    <rPh sb="2" eb="4">
      <t>サイダイ</t>
    </rPh>
    <rPh sb="4" eb="6">
      <t>シュツリョク</t>
    </rPh>
    <phoneticPr fontId="1"/>
  </si>
  <si>
    <t>長方形の長辺  a (mm)</t>
    <rPh sb="0" eb="1">
      <t>チョウ</t>
    </rPh>
    <rPh sb="4" eb="6">
      <t>チョウヘン</t>
    </rPh>
    <phoneticPr fontId="1"/>
  </si>
  <si>
    <t>長方形の短辺  b (mm)</t>
    <rPh sb="0" eb="1">
      <t>チョウ</t>
    </rPh>
    <rPh sb="4" eb="5">
      <t>タン</t>
    </rPh>
    <rPh sb="5" eb="6">
      <t>ヘン</t>
    </rPh>
    <phoneticPr fontId="1"/>
  </si>
  <si>
    <t>面積S(m2)=a*b</t>
    <rPh sb="0" eb="2">
      <t>メンセキ</t>
    </rPh>
    <phoneticPr fontId="1"/>
  </si>
  <si>
    <t>セル数 x</t>
    <rPh sb="2" eb="3">
      <t>スウ</t>
    </rPh>
    <phoneticPr fontId="1"/>
  </si>
  <si>
    <t>セル数 y</t>
    <rPh sb="2" eb="3">
      <t>スウ</t>
    </rPh>
    <phoneticPr fontId="1"/>
  </si>
  <si>
    <t>セル数 P = x*y</t>
    <rPh sb="2" eb="3">
      <t>スウ</t>
    </rPh>
    <phoneticPr fontId="1"/>
  </si>
  <si>
    <t>全面積S0 (m2) = S*P</t>
    <rPh sb="0" eb="3">
      <t>ゼンメンセキ</t>
    </rPh>
    <phoneticPr fontId="1"/>
  </si>
  <si>
    <t>変換効率η (%)= W/S0/1000</t>
    <rPh sb="0" eb="2">
      <t>ヘンカン</t>
    </rPh>
    <rPh sb="2" eb="4">
      <t>コウリツ</t>
    </rPh>
    <phoneticPr fontId="1"/>
  </si>
  <si>
    <t>　＝(小数第二位を切り捨て）</t>
    <phoneticPr fontId="1"/>
  </si>
  <si>
    <t>　　　(変換効率：小数第二位を切り捨て、小数第一位までの表記とする）</t>
    <rPh sb="4" eb="6">
      <t>ヘンカン</t>
    </rPh>
    <rPh sb="6" eb="8">
      <t>コウリツ</t>
    </rPh>
    <rPh sb="9" eb="11">
      <t>ショウスウ</t>
    </rPh>
    <rPh sb="11" eb="14">
      <t>ダイニイ</t>
    </rPh>
    <rPh sb="15" eb="16">
      <t>キ</t>
    </rPh>
    <rPh sb="17" eb="18">
      <t>ス</t>
    </rPh>
    <rPh sb="20" eb="22">
      <t>ショウスウ</t>
    </rPh>
    <rPh sb="22" eb="24">
      <t>ダイイチ</t>
    </rPh>
    <rPh sb="24" eb="25">
      <t>クライ</t>
    </rPh>
    <rPh sb="28" eb="30">
      <t>ヒョウキ</t>
    </rPh>
    <phoneticPr fontId="1"/>
  </si>
  <si>
    <t>変換効率算出例③</t>
    <rPh sb="0" eb="2">
      <t>ヘンカン</t>
    </rPh>
    <rPh sb="2" eb="4">
      <t>コウリツ</t>
    </rPh>
    <rPh sb="4" eb="7">
      <t>サンシュツレイ</t>
    </rPh>
    <phoneticPr fontId="1"/>
  </si>
  <si>
    <t>別紙2-3</t>
    <rPh sb="0" eb="2">
      <t>ベッシ</t>
    </rPh>
    <phoneticPr fontId="1"/>
  </si>
  <si>
    <t>長方形の4隅(2隅)を三角形で切り取った面積と変換効率の計算例</t>
    <rPh sb="0" eb="1">
      <t>チョウ</t>
    </rPh>
    <rPh sb="5" eb="6">
      <t>スミ</t>
    </rPh>
    <rPh sb="8" eb="9">
      <t>スミ</t>
    </rPh>
    <rPh sb="11" eb="14">
      <t>サンカッケイ</t>
    </rPh>
    <rPh sb="15" eb="16">
      <t>キ</t>
    </rPh>
    <rPh sb="17" eb="18">
      <t>ト</t>
    </rPh>
    <rPh sb="28" eb="31">
      <t>ケイサンレイ</t>
    </rPh>
    <phoneticPr fontId="1"/>
  </si>
  <si>
    <t xml:space="preserve">    ここで合計面積S0=1セルの全面積S*1モジュールのセル数P</t>
    <rPh sb="7" eb="9">
      <t>ゴウケイ</t>
    </rPh>
    <rPh sb="9" eb="11">
      <t>メンセキ</t>
    </rPh>
    <rPh sb="18" eb="21">
      <t>ゼンメンセキ</t>
    </rPh>
    <rPh sb="32" eb="33">
      <t>スウ</t>
    </rPh>
    <phoneticPr fontId="1"/>
  </si>
  <si>
    <t>1辺 a,b の長方形Su　から</t>
    <rPh sb="1" eb="2">
      <t>ヘン</t>
    </rPh>
    <rPh sb="8" eb="11">
      <t>チョウホウケイ</t>
    </rPh>
    <phoneticPr fontId="1"/>
  </si>
  <si>
    <t>1辺 c,d の直角三角形 Sq 2つ</t>
    <rPh sb="1" eb="2">
      <t>ヘン</t>
    </rPh>
    <rPh sb="8" eb="10">
      <t>チョッカク</t>
    </rPh>
    <rPh sb="10" eb="13">
      <t>サンカッケイ</t>
    </rPh>
    <phoneticPr fontId="1"/>
  </si>
  <si>
    <t>1辺 e,f  の直角三角形 St 2つ</t>
    <rPh sb="1" eb="2">
      <t>ヘン</t>
    </rPh>
    <rPh sb="9" eb="11">
      <t>チョッカク</t>
    </rPh>
    <rPh sb="11" eb="14">
      <t>サンカッケイ</t>
    </rPh>
    <phoneticPr fontId="1"/>
  </si>
  <si>
    <t>を除いた面積Sを求める。</t>
    <rPh sb="1" eb="2">
      <t>ノゾ</t>
    </rPh>
    <rPh sb="4" eb="6">
      <t>メンセキ</t>
    </rPh>
    <rPh sb="8" eb="9">
      <t>モト</t>
    </rPh>
    <phoneticPr fontId="1"/>
  </si>
  <si>
    <t>面積S = 長方形Su - (三角形Sq * 2 + 三角形St * 2)</t>
    <rPh sb="0" eb="2">
      <t>メンセキ</t>
    </rPh>
    <rPh sb="6" eb="9">
      <t>チョウホウケイ</t>
    </rPh>
    <rPh sb="15" eb="18">
      <t>サンカッケイ</t>
    </rPh>
    <rPh sb="27" eb="30">
      <t>サンカッケイ</t>
    </rPh>
    <phoneticPr fontId="1"/>
  </si>
  <si>
    <t>= a*b - ( c*d + e*f)</t>
    <phoneticPr fontId="1"/>
  </si>
  <si>
    <t>・三角形Sqの長辺c, 短辺d</t>
    <rPh sb="1" eb="4">
      <t>サンカッケイ</t>
    </rPh>
    <rPh sb="7" eb="9">
      <t>チョウヘン</t>
    </rPh>
    <rPh sb="12" eb="13">
      <t>タン</t>
    </rPh>
    <phoneticPr fontId="1"/>
  </si>
  <si>
    <t>ここで</t>
    <phoneticPr fontId="1"/>
  </si>
  <si>
    <t>長方形Su = a*b</t>
    <rPh sb="0" eb="1">
      <t>チョウ</t>
    </rPh>
    <phoneticPr fontId="1"/>
  </si>
  <si>
    <t>・三角形Stの長辺e, 短辺f</t>
    <rPh sb="1" eb="4">
      <t>サンカッケイ</t>
    </rPh>
    <rPh sb="7" eb="9">
      <t>チョウヘン</t>
    </rPh>
    <rPh sb="12" eb="13">
      <t>タン</t>
    </rPh>
    <phoneticPr fontId="1"/>
  </si>
  <si>
    <t>三角形Sq= c*d/2</t>
    <rPh sb="0" eb="3">
      <t>サンカッケイ</t>
    </rPh>
    <phoneticPr fontId="1"/>
  </si>
  <si>
    <t>三角形St= e*f/2</t>
    <rPh sb="0" eb="3">
      <t>サンカッケイ</t>
    </rPh>
    <phoneticPr fontId="1"/>
  </si>
  <si>
    <t>※長方形の2隅を切り取った形状の場合は以下のe, f を0としてください。</t>
    <rPh sb="1" eb="4">
      <t>チョウホウケイ</t>
    </rPh>
    <rPh sb="6" eb="7">
      <t>スミ</t>
    </rPh>
    <rPh sb="8" eb="9">
      <t>キ</t>
    </rPh>
    <rPh sb="10" eb="11">
      <t>ト</t>
    </rPh>
    <rPh sb="13" eb="15">
      <t>ケイジョウ</t>
    </rPh>
    <rPh sb="16" eb="18">
      <t>バアイ</t>
    </rPh>
    <rPh sb="19" eb="21">
      <t>イカ</t>
    </rPh>
    <phoneticPr fontId="1"/>
  </si>
  <si>
    <t>三角形Sqの長辺 c (mm)</t>
    <rPh sb="0" eb="3">
      <t>サンカッケイ</t>
    </rPh>
    <rPh sb="6" eb="7">
      <t>チョウ</t>
    </rPh>
    <rPh sb="7" eb="8">
      <t>ヘン</t>
    </rPh>
    <phoneticPr fontId="1"/>
  </si>
  <si>
    <t>三角形Sqの短辺 d (mm)</t>
    <rPh sb="0" eb="3">
      <t>サンカッケイ</t>
    </rPh>
    <rPh sb="6" eb="7">
      <t>タン</t>
    </rPh>
    <rPh sb="7" eb="8">
      <t>ヘン</t>
    </rPh>
    <phoneticPr fontId="1"/>
  </si>
  <si>
    <t>三角形Stの長辺 e (mm)</t>
    <rPh sb="0" eb="3">
      <t>サンカッケイ</t>
    </rPh>
    <rPh sb="6" eb="7">
      <t>チョウ</t>
    </rPh>
    <rPh sb="7" eb="8">
      <t>ヘン</t>
    </rPh>
    <phoneticPr fontId="1"/>
  </si>
  <si>
    <t>三角形Stの短辺 f (mm)</t>
    <rPh sb="0" eb="3">
      <t>サンカッケイ</t>
    </rPh>
    <rPh sb="6" eb="8">
      <t>タンペン</t>
    </rPh>
    <phoneticPr fontId="1"/>
  </si>
  <si>
    <t>面積S(m2)=a*b-(c*d + e*f )</t>
    <rPh sb="0" eb="2">
      <t>メンセキ</t>
    </rPh>
    <phoneticPr fontId="1"/>
  </si>
  <si>
    <t>　4. 計算例</t>
    <rPh sb="4" eb="6">
      <t>ケイサン</t>
    </rPh>
    <rPh sb="6" eb="7">
      <t>レイ</t>
    </rPh>
    <phoneticPr fontId="1"/>
  </si>
  <si>
    <t>5. 計算例</t>
    <rPh sb="3" eb="5">
      <t>ケイサン</t>
    </rPh>
    <rPh sb="5" eb="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</si>
</sst>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0%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3" borderId="3" xfId="0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hidden="1"/>
    </xf>
    <xf numFmtId="0" fontId="4" fillId="2" borderId="0" xfId="0" applyFont="1" applyFill="1" applyProtection="1">
      <alignment vertical="center"/>
      <protection hidden="1"/>
    </xf>
    <xf numFmtId="31" fontId="0" fillId="2" borderId="0" xfId="0" quotePrefix="1" applyNumberFormat="1" applyFill="1" applyProtection="1">
      <alignment vertical="center"/>
      <protection hidden="1"/>
    </xf>
    <xf numFmtId="0" fontId="5" fillId="2" borderId="0" xfId="0" applyFont="1" applyFill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7" fillId="2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4" borderId="2" xfId="0" applyFill="1" applyBorder="1" applyProtection="1">
      <alignment vertical="center"/>
      <protection hidden="1"/>
    </xf>
    <xf numFmtId="0" fontId="0" fillId="4" borderId="3" xfId="0" applyFill="1" applyBorder="1" applyProtection="1">
      <alignment vertical="center"/>
      <protection hidden="1"/>
    </xf>
    <xf numFmtId="0" fontId="0" fillId="2" borderId="2" xfId="0" applyFill="1" applyBorder="1" applyProtection="1">
      <alignment vertical="center"/>
      <protection hidden="1"/>
    </xf>
    <xf numFmtId="0" fontId="0" fillId="2" borderId="3" xfId="0" applyFill="1" applyBorder="1" applyProtection="1">
      <alignment vertical="center"/>
      <protection hidden="1"/>
    </xf>
    <xf numFmtId="0" fontId="0" fillId="2" borderId="1" xfId="0" applyFill="1" applyBorder="1" applyProtection="1">
      <alignment vertical="center"/>
      <protection hidden="1"/>
    </xf>
    <xf numFmtId="0" fontId="0" fillId="2" borderId="4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4" borderId="4" xfId="0" applyFill="1" applyBorder="1" applyProtection="1">
      <alignment vertical="center"/>
      <protection hidden="1"/>
    </xf>
    <xf numFmtId="177" fontId="0" fillId="2" borderId="2" xfId="0" applyNumberFormat="1" applyFill="1" applyBorder="1" applyProtection="1">
      <alignment vertical="center"/>
      <protection hidden="1"/>
    </xf>
    <xf numFmtId="177" fontId="0" fillId="2" borderId="1" xfId="0" applyNumberFormat="1" applyFill="1" applyBorder="1" applyProtection="1">
      <alignment vertical="center"/>
      <protection hidden="1"/>
    </xf>
    <xf numFmtId="0" fontId="8" fillId="2" borderId="2" xfId="0" quotePrefix="1" applyFont="1" applyFill="1" applyBorder="1" applyProtection="1">
      <alignment vertical="center"/>
      <protection hidden="1"/>
    </xf>
    <xf numFmtId="176" fontId="0" fillId="2" borderId="2" xfId="0" applyNumberFormat="1" applyFill="1" applyBorder="1" applyProtection="1">
      <alignment vertical="center"/>
      <protection hidden="1"/>
    </xf>
    <xf numFmtId="176" fontId="0" fillId="2" borderId="1" xfId="0" applyNumberFormat="1" applyFill="1" applyBorder="1" applyProtection="1">
      <alignment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2" fillId="2" borderId="0" xfId="0" applyFont="1" applyFill="1" applyProtection="1">
      <alignment vertical="center"/>
      <protection hidden="1"/>
    </xf>
    <xf numFmtId="49" fontId="9" fillId="2" borderId="0" xfId="0" quotePrefix="1" applyNumberFormat="1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quotePrefix="1" applyFont="1" applyFill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9" fillId="3" borderId="0" xfId="0" applyFont="1" applyFill="1" applyProtection="1">
      <alignment vertical="center"/>
      <protection hidden="1"/>
    </xf>
    <xf numFmtId="0" fontId="9" fillId="2" borderId="2" xfId="0" applyFont="1" applyFill="1" applyBorder="1" applyProtection="1">
      <alignment vertical="center"/>
      <protection hidden="1"/>
    </xf>
    <xf numFmtId="0" fontId="9" fillId="2" borderId="3" xfId="0" applyFont="1" applyFill="1" applyBorder="1" applyProtection="1">
      <alignment vertical="center"/>
      <protection hidden="1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9" fillId="4" borderId="2" xfId="0" applyFont="1" applyFill="1" applyBorder="1" applyProtection="1">
      <alignment vertical="center"/>
      <protection hidden="1"/>
    </xf>
    <xf numFmtId="0" fontId="9" fillId="4" borderId="3" xfId="0" applyFont="1" applyFill="1" applyBorder="1" applyProtection="1">
      <alignment vertical="center"/>
      <protection hidden="1"/>
    </xf>
    <xf numFmtId="0" fontId="9" fillId="3" borderId="1" xfId="0" applyFont="1" applyFill="1" applyBorder="1" applyProtection="1">
      <alignment vertical="center"/>
      <protection locked="0"/>
    </xf>
    <xf numFmtId="0" fontId="9" fillId="2" borderId="1" xfId="0" applyFont="1" applyFill="1" applyBorder="1" applyProtection="1">
      <alignment vertical="center"/>
      <protection hidden="1"/>
    </xf>
    <xf numFmtId="0" fontId="9" fillId="2" borderId="4" xfId="0" applyFont="1" applyFill="1" applyBorder="1" applyProtection="1">
      <alignment vertical="center"/>
      <protection hidden="1"/>
    </xf>
    <xf numFmtId="177" fontId="9" fillId="2" borderId="1" xfId="0" applyNumberFormat="1" applyFont="1" applyFill="1" applyBorder="1" applyProtection="1">
      <alignment vertical="center"/>
      <protection hidden="1"/>
    </xf>
    <xf numFmtId="0" fontId="9" fillId="2" borderId="3" xfId="0" applyFont="1" applyFill="1" applyBorder="1" applyAlignment="1" applyProtection="1">
      <alignment horizontal="right" vertical="center"/>
      <protection hidden="1"/>
    </xf>
    <xf numFmtId="176" fontId="9" fillId="2" borderId="1" xfId="0" applyNumberFormat="1" applyFont="1" applyFill="1" applyBorder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133350</xdr:rowOff>
    </xdr:from>
    <xdr:to>
      <xdr:col>2</xdr:col>
      <xdr:colOff>1391314</xdr:colOff>
      <xdr:row>41</xdr:row>
      <xdr:rowOff>121127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7020BF3-6127-4315-92E6-006E555D6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34075"/>
          <a:ext cx="3267739" cy="4035902"/>
        </a:xfrm>
        <a:prstGeom prst="rect">
          <a:avLst/>
        </a:prstGeom>
      </xdr:spPr>
    </xdr:pic>
    <xdr:clientData/>
  </xdr:twoCellAnchor>
  <xdr:twoCellAnchor editAs="oneCell">
    <xdr:from>
      <xdr:col>2</xdr:col>
      <xdr:colOff>1285875</xdr:colOff>
      <xdr:row>24</xdr:row>
      <xdr:rowOff>104775</xdr:rowOff>
    </xdr:from>
    <xdr:to>
      <xdr:col>6</xdr:col>
      <xdr:colOff>395365</xdr:colOff>
      <xdr:row>41</xdr:row>
      <xdr:rowOff>92552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05C0C60-0C4F-4151-AB32-7A7A6FDFA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2300" y="5905500"/>
          <a:ext cx="3090940" cy="403590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</xdr:row>
      <xdr:rowOff>95250</xdr:rowOff>
    </xdr:from>
    <xdr:to>
      <xdr:col>2</xdr:col>
      <xdr:colOff>1685925</xdr:colOff>
      <xdr:row>19</xdr:row>
      <xdr:rowOff>209550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DF453D9-8B45-4012-86B7-2A819B91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62075"/>
          <a:ext cx="3448050" cy="344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7</xdr:row>
      <xdr:rowOff>9525</xdr:rowOff>
    </xdr:from>
    <xdr:to>
      <xdr:col>8</xdr:col>
      <xdr:colOff>816043</xdr:colOff>
      <xdr:row>18</xdr:row>
      <xdr:rowOff>209550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1A4FF5C-15D6-4955-88C6-C359A848D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609725"/>
          <a:ext cx="2149543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5</xdr:row>
      <xdr:rowOff>95250</xdr:rowOff>
    </xdr:from>
    <xdr:to>
      <xdr:col>4</xdr:col>
      <xdr:colOff>628993</xdr:colOff>
      <xdr:row>17</xdr:row>
      <xdr:rowOff>184281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9AC436D-3B99-4C2F-8716-0492CC51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257300"/>
          <a:ext cx="3962743" cy="29751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7</xdr:row>
      <xdr:rowOff>9525</xdr:rowOff>
    </xdr:from>
    <xdr:to>
      <xdr:col>8</xdr:col>
      <xdr:colOff>816043</xdr:colOff>
      <xdr:row>18</xdr:row>
      <xdr:rowOff>209550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373618D-30F2-4B61-B772-9C0C9A4DD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619250"/>
          <a:ext cx="2149543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161924</xdr:colOff>
      <xdr:row>26</xdr:row>
      <xdr:rowOff>19050</xdr:rowOff>
    </xdr:from>
    <xdr:to>
      <xdr:col>3</xdr:col>
      <xdr:colOff>361950</xdr:colOff>
      <xdr:row>28</xdr:row>
      <xdr:rowOff>9525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56AF1639-164E-4FB4-95DE-C734AFBF72C3}"/>
            </a:ext>
          </a:extLst>
        </xdr:cNvPr>
        <xdr:cNvSpPr/>
      </xdr:nvSpPr>
      <xdr:spPr>
        <a:xfrm>
          <a:off x="2905124" y="5838825"/>
          <a:ext cx="200026" cy="352425"/>
        </a:xfrm>
        <a:prstGeom prst="rightBrace">
          <a:avLst>
            <a:gd name="adj1" fmla="val 8333"/>
            <a:gd name="adj2" fmla="val 4722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</xdr:row>
          <xdr:rowOff>209550</xdr:rowOff>
        </xdr:from>
        <xdr:to>
          <xdr:col>5</xdr:col>
          <xdr:colOff>552450</xdr:colOff>
          <xdr:row>19</xdr:row>
          <xdr:rowOff>180975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2CF0F634-104D-4493-94B2-997FED23BD4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2種の三角形　図'!$C$2:$V$20" spid="_x0000_s112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28675" y="1143000"/>
              <a:ext cx="4162425" cy="3657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-AC229\Desktop\&#65288;&#20013;&#24029;&#29992;&#65289;%20%20&#38263;&#26041;&#24418;&#12398;4&#38533;&#12434;&#19977;&#35282;&#24418;&#12391;&#20999;&#12426;&#21462;&#12426;%202025-0128.xlsx" TargetMode="External"/><Relationship Id="rId1" Type="http://schemas.openxmlformats.org/officeDocument/2006/relationships/externalLinkPath" Target="&#65288;&#20013;&#24029;&#29992;&#65289;%20%20&#38263;&#26041;&#24418;&#12398;4&#38533;&#12434;&#19977;&#35282;&#24418;&#12391;&#20999;&#12426;&#21462;&#12426;%202025-01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長方形の4隅を三角形で切り取り 内部用（制限なし）"/>
      <sheetName val="長方形の4隅を三角形で切り取り 公開用（式非表示　入力制限あり"/>
      <sheetName val="2種の三角形　図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A9CE3-729B-491C-90CB-5060820F6ADC}">
  <dimension ref="A1:H121"/>
  <sheetViews>
    <sheetView workbookViewId="0">
      <selection activeCell="D53" sqref="D53"/>
    </sheetView>
  </sheetViews>
  <sheetFormatPr defaultRowHeight="18.75"/>
  <cols>
    <col min="1" max="1" width="9" style="4"/>
    <col min="2" max="2" width="15.625" style="4" customWidth="1"/>
    <col min="3" max="3" width="24.875" style="4" customWidth="1"/>
    <col min="4" max="4" width="9.375" style="4" bestFit="1" customWidth="1"/>
    <col min="5" max="6" width="9" style="4"/>
    <col min="7" max="7" width="9.375" style="4" customWidth="1"/>
    <col min="8" max="8" width="4.5" style="4" customWidth="1"/>
    <col min="9" max="9" width="3.75" style="4" customWidth="1"/>
    <col min="10" max="16384" width="9" style="4"/>
  </cols>
  <sheetData>
    <row r="1" spans="1:8">
      <c r="A1" s="4" t="s">
        <v>47</v>
      </c>
      <c r="G1" s="4" t="s">
        <v>48</v>
      </c>
    </row>
    <row r="2" spans="1:8" ht="24">
      <c r="A2" s="5" t="s">
        <v>28</v>
      </c>
      <c r="G2" s="6" t="s">
        <v>49</v>
      </c>
    </row>
    <row r="3" spans="1:8">
      <c r="G3" s="4" t="s">
        <v>13</v>
      </c>
    </row>
    <row r="5" spans="1:8" ht="19.5">
      <c r="A5" s="7" t="s">
        <v>36</v>
      </c>
      <c r="D5" s="7" t="s">
        <v>37</v>
      </c>
    </row>
    <row r="7" spans="1:8">
      <c r="D7" s="8" t="s">
        <v>15</v>
      </c>
      <c r="H7" s="9"/>
    </row>
    <row r="8" spans="1:8">
      <c r="D8" s="8" t="s">
        <v>32</v>
      </c>
    </row>
    <row r="9" spans="1:8">
      <c r="D9" s="8" t="s">
        <v>16</v>
      </c>
    </row>
    <row r="10" spans="1:8">
      <c r="D10" s="8" t="s">
        <v>17</v>
      </c>
    </row>
    <row r="11" spans="1:8">
      <c r="D11" s="8" t="s">
        <v>30</v>
      </c>
    </row>
    <row r="12" spans="1:8">
      <c r="D12" s="8"/>
    </row>
    <row r="13" spans="1:8">
      <c r="D13" s="8" t="s">
        <v>29</v>
      </c>
    </row>
    <row r="14" spans="1:8">
      <c r="D14" s="8" t="s">
        <v>33</v>
      </c>
    </row>
    <row r="15" spans="1:8">
      <c r="D15" s="8" t="s">
        <v>34</v>
      </c>
    </row>
    <row r="16" spans="1:8">
      <c r="D16" s="8" t="s">
        <v>23</v>
      </c>
    </row>
    <row r="17" spans="1:8">
      <c r="D17" s="8" t="s">
        <v>31</v>
      </c>
    </row>
    <row r="18" spans="1:8">
      <c r="D18" s="8" t="s">
        <v>35</v>
      </c>
    </row>
    <row r="19" spans="1:8">
      <c r="D19" s="8" t="s">
        <v>45</v>
      </c>
    </row>
    <row r="20" spans="1:8">
      <c r="D20" s="8" t="s">
        <v>46</v>
      </c>
    </row>
    <row r="21" spans="1:8">
      <c r="D21" s="8" t="s">
        <v>18</v>
      </c>
    </row>
    <row r="23" spans="1:8">
      <c r="H23" s="8"/>
    </row>
    <row r="24" spans="1:8" ht="19.5">
      <c r="A24" s="7" t="s">
        <v>53</v>
      </c>
    </row>
    <row r="25" spans="1:8">
      <c r="H25" s="10"/>
    </row>
    <row r="26" spans="1:8">
      <c r="H26" s="10"/>
    </row>
    <row r="44" spans="1:2" ht="19.5">
      <c r="A44" s="7" t="s">
        <v>99</v>
      </c>
    </row>
    <row r="45" spans="1:2" ht="19.5">
      <c r="A45" s="7"/>
      <c r="B45" s="11" t="s">
        <v>44</v>
      </c>
    </row>
    <row r="46" spans="1:2" ht="19.5">
      <c r="A46" s="7"/>
      <c r="B46" s="7" t="s">
        <v>14</v>
      </c>
    </row>
    <row r="47" spans="1:2" ht="19.5">
      <c r="B47" s="7" t="s">
        <v>51</v>
      </c>
    </row>
    <row r="48" spans="1:2" ht="19.5">
      <c r="B48" s="7"/>
    </row>
    <row r="49" spans="2:5">
      <c r="B49" s="12" t="s">
        <v>19</v>
      </c>
      <c r="D49" s="13" t="s">
        <v>3</v>
      </c>
    </row>
    <row r="51" spans="2:5">
      <c r="B51" s="14" t="s">
        <v>40</v>
      </c>
      <c r="C51" s="15"/>
      <c r="D51" s="1">
        <v>210</v>
      </c>
    </row>
    <row r="52" spans="2:5">
      <c r="B52" s="14" t="s">
        <v>41</v>
      </c>
      <c r="C52" s="15"/>
      <c r="D52" s="1">
        <v>182</v>
      </c>
    </row>
    <row r="53" spans="2:5">
      <c r="B53" s="14" t="s">
        <v>20</v>
      </c>
      <c r="C53" s="15"/>
      <c r="D53" s="1">
        <v>138</v>
      </c>
    </row>
    <row r="55" spans="2:5">
      <c r="B55" s="16" t="s">
        <v>0</v>
      </c>
      <c r="C55" s="17"/>
      <c r="D55" s="18">
        <v>3.14</v>
      </c>
      <c r="E55" s="4" t="s">
        <v>22</v>
      </c>
    </row>
    <row r="56" spans="2:5">
      <c r="B56" s="16" t="s">
        <v>24</v>
      </c>
      <c r="C56" s="17"/>
      <c r="D56" s="18">
        <f>IF(D53="","",D53*D53*D55/1000/1000)</f>
        <v>5.9798160000000003E-2</v>
      </c>
    </row>
    <row r="57" spans="2:5">
      <c r="B57" s="19"/>
      <c r="C57" s="19"/>
      <c r="D57" s="19"/>
    </row>
    <row r="58" spans="2:5">
      <c r="B58" s="16" t="s">
        <v>4</v>
      </c>
      <c r="C58" s="17"/>
      <c r="D58" s="18">
        <f>IF(D51="","",D51/2/D53)</f>
        <v>0.76086956521739135</v>
      </c>
    </row>
    <row r="59" spans="2:5">
      <c r="B59" s="16" t="s">
        <v>1</v>
      </c>
      <c r="C59" s="17"/>
      <c r="D59" s="18">
        <f>IF(D58="","",ACOS(D58))</f>
        <v>0.7061442120977065</v>
      </c>
    </row>
    <row r="60" spans="2:5">
      <c r="B60" s="16" t="s">
        <v>5</v>
      </c>
      <c r="C60" s="17"/>
      <c r="D60" s="18">
        <f>IF(D53="","",D53*SIN(D59))</f>
        <v>89.548869339595768</v>
      </c>
    </row>
    <row r="61" spans="2:5">
      <c r="B61" s="16" t="s">
        <v>9</v>
      </c>
      <c r="C61" s="17"/>
      <c r="D61" s="18">
        <f>IF(D60="","",D60*D51/2/2)</f>
        <v>4701.3156403287776</v>
      </c>
    </row>
    <row r="62" spans="2:5">
      <c r="B62" s="19"/>
      <c r="C62" s="19"/>
      <c r="D62" s="19"/>
    </row>
    <row r="63" spans="2:5">
      <c r="B63" s="16" t="s">
        <v>10</v>
      </c>
      <c r="C63" s="17"/>
      <c r="D63" s="18">
        <f>IF(D53="","",(D52/2)/D53)</f>
        <v>0.65942028985507251</v>
      </c>
    </row>
    <row r="64" spans="2:5">
      <c r="B64" s="16" t="s">
        <v>6</v>
      </c>
      <c r="C64" s="17"/>
      <c r="D64" s="18">
        <f>IF(D63="","",ACOS(D63))</f>
        <v>0.8507489493644429</v>
      </c>
    </row>
    <row r="65" spans="2:7">
      <c r="B65" s="16" t="s">
        <v>7</v>
      </c>
      <c r="C65" s="17"/>
      <c r="D65" s="18">
        <f>IF(D53="","",D53*SIN(D64))</f>
        <v>103.7448793917078</v>
      </c>
    </row>
    <row r="66" spans="2:7">
      <c r="B66" s="16" t="s">
        <v>11</v>
      </c>
      <c r="C66" s="17"/>
      <c r="D66" s="18">
        <f>IF(D65="","",D65*(D52/2)/2)</f>
        <v>4720.3920123227044</v>
      </c>
    </row>
    <row r="67" spans="2:7">
      <c r="B67" s="20"/>
      <c r="C67" s="20"/>
    </row>
    <row r="68" spans="2:7">
      <c r="B68" s="16" t="s">
        <v>8</v>
      </c>
      <c r="C68" s="19"/>
      <c r="D68" s="18">
        <f>IF(D59="","",D55/2-D59-D64)</f>
        <v>1.3106838537850662E-2</v>
      </c>
    </row>
    <row r="69" spans="2:7">
      <c r="B69" s="16" t="s">
        <v>39</v>
      </c>
      <c r="C69" s="17"/>
      <c r="D69" s="18">
        <f>IF(D68="","",D53*D53*D68/2)</f>
        <v>124.80331655741401</v>
      </c>
    </row>
    <row r="70" spans="2:7">
      <c r="B70" s="16" t="s">
        <v>25</v>
      </c>
      <c r="C70" s="17"/>
      <c r="D70" s="18">
        <f>IF(D69="","",(D61+D66+D69)*4/1000/1000)</f>
        <v>3.8186043876835593E-2</v>
      </c>
      <c r="E70" s="4" t="s">
        <v>21</v>
      </c>
    </row>
    <row r="72" spans="2:7">
      <c r="B72" s="12" t="s">
        <v>19</v>
      </c>
      <c r="D72" s="13" t="s">
        <v>3</v>
      </c>
    </row>
    <row r="73" spans="2:7">
      <c r="B73" s="21" t="s">
        <v>38</v>
      </c>
      <c r="C73" s="19"/>
      <c r="D73" s="2">
        <v>1</v>
      </c>
      <c r="E73" s="3">
        <v>2</v>
      </c>
      <c r="F73" s="3">
        <v>3</v>
      </c>
      <c r="G73" s="1">
        <v>4</v>
      </c>
    </row>
    <row r="74" spans="2:7">
      <c r="B74" s="14" t="s">
        <v>2</v>
      </c>
      <c r="C74" s="22"/>
      <c r="D74" s="2">
        <v>435</v>
      </c>
      <c r="E74" s="3"/>
      <c r="F74" s="2"/>
      <c r="G74" s="3"/>
    </row>
    <row r="75" spans="2:7">
      <c r="B75" s="14" t="s">
        <v>42</v>
      </c>
      <c r="C75" s="22"/>
      <c r="D75" s="2">
        <v>6</v>
      </c>
      <c r="E75" s="2"/>
      <c r="F75" s="2"/>
      <c r="G75" s="3"/>
    </row>
    <row r="76" spans="2:7">
      <c r="B76" s="14" t="s">
        <v>43</v>
      </c>
      <c r="C76" s="22"/>
      <c r="D76" s="2">
        <v>8</v>
      </c>
      <c r="E76" s="2"/>
      <c r="F76" s="2"/>
      <c r="G76" s="3"/>
    </row>
    <row r="77" spans="2:7">
      <c r="B77" s="16" t="s">
        <v>12</v>
      </c>
      <c r="C77" s="19"/>
      <c r="D77" s="16">
        <f>IF(D75="","",D75*D76)</f>
        <v>48</v>
      </c>
      <c r="E77" s="16" t="str">
        <f t="shared" ref="E77:G77" si="0">IF(E75="","",E75*E76)</f>
        <v/>
      </c>
      <c r="F77" s="16" t="str">
        <f t="shared" si="0"/>
        <v/>
      </c>
      <c r="G77" s="18" t="str">
        <f t="shared" si="0"/>
        <v/>
      </c>
    </row>
    <row r="78" spans="2:7">
      <c r="B78" s="16" t="s">
        <v>26</v>
      </c>
      <c r="C78" s="19"/>
      <c r="D78" s="16">
        <f>IF($D$70="","",$D$70)</f>
        <v>3.8186043876835593E-2</v>
      </c>
      <c r="E78" s="16">
        <f t="shared" ref="E78:G78" si="1">IF($D$70="","",$D$70)</f>
        <v>3.8186043876835593E-2</v>
      </c>
      <c r="F78" s="16">
        <f t="shared" si="1"/>
        <v>3.8186043876835593E-2</v>
      </c>
      <c r="G78" s="18">
        <f t="shared" si="1"/>
        <v>3.8186043876835593E-2</v>
      </c>
    </row>
    <row r="79" spans="2:7">
      <c r="B79" s="16" t="s">
        <v>27</v>
      </c>
      <c r="C79" s="19"/>
      <c r="D79" s="16">
        <f>IF(D77="","",D78*D77)</f>
        <v>1.8329301060881085</v>
      </c>
      <c r="E79" s="16" t="str">
        <f t="shared" ref="E79:G79" si="2">IF(E77="","",E78*E77)</f>
        <v/>
      </c>
      <c r="F79" s="16" t="str">
        <f t="shared" si="2"/>
        <v/>
      </c>
      <c r="G79" s="18" t="str">
        <f t="shared" si="2"/>
        <v/>
      </c>
    </row>
    <row r="80" spans="2:7">
      <c r="B80" s="16" t="s">
        <v>50</v>
      </c>
      <c r="C80" s="19"/>
      <c r="D80" s="23">
        <f>IF(D74="","",D74/D79/1000)</f>
        <v>0.23732492502313107</v>
      </c>
      <c r="E80" s="23" t="str">
        <f t="shared" ref="E80:G80" si="3">IF(E74="","",E74/E79/1000)</f>
        <v/>
      </c>
      <c r="F80" s="23" t="str">
        <f t="shared" si="3"/>
        <v/>
      </c>
      <c r="G80" s="24" t="str">
        <f t="shared" si="3"/>
        <v/>
      </c>
    </row>
    <row r="81" spans="2:7">
      <c r="B81" s="25" t="s">
        <v>52</v>
      </c>
      <c r="C81" s="19"/>
      <c r="D81" s="26">
        <f>IF(D80="","",ROUNDDOWN(D80,3))</f>
        <v>0.23699999999999999</v>
      </c>
      <c r="E81" s="26" t="str">
        <f t="shared" ref="E81:G81" si="4">IF(E80="","",ROUNDDOWN(E80,3))</f>
        <v/>
      </c>
      <c r="F81" s="26" t="str">
        <f t="shared" si="4"/>
        <v/>
      </c>
      <c r="G81" s="27" t="str">
        <f t="shared" si="4"/>
        <v/>
      </c>
    </row>
    <row r="83" spans="2:7">
      <c r="B83" s="21" t="s">
        <v>38</v>
      </c>
      <c r="C83" s="19"/>
      <c r="D83" s="3">
        <v>5</v>
      </c>
      <c r="E83" s="3">
        <v>6</v>
      </c>
      <c r="F83" s="3">
        <v>7</v>
      </c>
      <c r="G83" s="3">
        <v>8</v>
      </c>
    </row>
    <row r="84" spans="2:7">
      <c r="B84" s="14" t="s">
        <v>2</v>
      </c>
      <c r="C84" s="22"/>
      <c r="D84" s="3"/>
      <c r="E84" s="3"/>
      <c r="F84" s="3"/>
      <c r="G84" s="3"/>
    </row>
    <row r="85" spans="2:7">
      <c r="B85" s="14" t="s">
        <v>42</v>
      </c>
      <c r="C85" s="22"/>
      <c r="D85" s="2"/>
      <c r="E85" s="2"/>
      <c r="F85" s="3"/>
      <c r="G85" s="3"/>
    </row>
    <row r="86" spans="2:7">
      <c r="B86" s="14" t="s">
        <v>43</v>
      </c>
      <c r="C86" s="22"/>
      <c r="D86" s="2"/>
      <c r="E86" s="2"/>
      <c r="F86" s="3"/>
      <c r="G86" s="3"/>
    </row>
    <row r="87" spans="2:7">
      <c r="B87" s="16" t="s">
        <v>12</v>
      </c>
      <c r="C87" s="19"/>
      <c r="D87" s="16" t="str">
        <f>IF(D85="","",D85*D86)</f>
        <v/>
      </c>
      <c r="E87" s="16" t="str">
        <f t="shared" ref="E87:G87" si="5">IF(E85="","",E85*E86)</f>
        <v/>
      </c>
      <c r="F87" s="16" t="str">
        <f t="shared" si="5"/>
        <v/>
      </c>
      <c r="G87" s="18" t="str">
        <f t="shared" si="5"/>
        <v/>
      </c>
    </row>
    <row r="88" spans="2:7">
      <c r="B88" s="16" t="s">
        <v>26</v>
      </c>
      <c r="C88" s="19"/>
      <c r="D88" s="16">
        <f>IF($D$70="","",$D$70)</f>
        <v>3.8186043876835593E-2</v>
      </c>
      <c r="E88" s="16">
        <f t="shared" ref="E88:G88" si="6">IF($D$70="","",$D$70)</f>
        <v>3.8186043876835593E-2</v>
      </c>
      <c r="F88" s="16">
        <f t="shared" si="6"/>
        <v>3.8186043876835593E-2</v>
      </c>
      <c r="G88" s="18">
        <f t="shared" si="6"/>
        <v>3.8186043876835593E-2</v>
      </c>
    </row>
    <row r="89" spans="2:7">
      <c r="B89" s="16" t="s">
        <v>27</v>
      </c>
      <c r="C89" s="19"/>
      <c r="D89" s="16" t="str">
        <f>IF(D87="","",D88*D87)</f>
        <v/>
      </c>
      <c r="E89" s="16" t="str">
        <f t="shared" ref="E89:G89" si="7">IF(E87="","",E88*E87)</f>
        <v/>
      </c>
      <c r="F89" s="16" t="str">
        <f t="shared" si="7"/>
        <v/>
      </c>
      <c r="G89" s="18" t="str">
        <f t="shared" si="7"/>
        <v/>
      </c>
    </row>
    <row r="90" spans="2:7">
      <c r="B90" s="16" t="s">
        <v>50</v>
      </c>
      <c r="C90" s="19"/>
      <c r="D90" s="23" t="str">
        <f>IF(D84="","",D84/D89/1000)</f>
        <v/>
      </c>
      <c r="E90" s="23" t="str">
        <f t="shared" ref="E90:G90" si="8">IF(E84="","",E84/E89/1000)</f>
        <v/>
      </c>
      <c r="F90" s="23" t="str">
        <f t="shared" si="8"/>
        <v/>
      </c>
      <c r="G90" s="24" t="str">
        <f t="shared" si="8"/>
        <v/>
      </c>
    </row>
    <row r="91" spans="2:7">
      <c r="B91" s="25" t="s">
        <v>52</v>
      </c>
      <c r="C91" s="19"/>
      <c r="D91" s="26" t="str">
        <f>IF(D90="","",ROUNDDOWN(D90,3))</f>
        <v/>
      </c>
      <c r="E91" s="26" t="str">
        <f t="shared" ref="E91:G91" si="9">IF(E90="","",ROUNDDOWN(E90,3))</f>
        <v/>
      </c>
      <c r="F91" s="26" t="str">
        <f t="shared" si="9"/>
        <v/>
      </c>
      <c r="G91" s="27" t="str">
        <f t="shared" si="9"/>
        <v/>
      </c>
    </row>
    <row r="93" spans="2:7">
      <c r="B93" s="21" t="s">
        <v>38</v>
      </c>
      <c r="C93" s="19"/>
      <c r="D93" s="3">
        <v>9</v>
      </c>
      <c r="E93" s="3">
        <v>10</v>
      </c>
      <c r="F93" s="3">
        <v>11</v>
      </c>
      <c r="G93" s="3">
        <v>12</v>
      </c>
    </row>
    <row r="94" spans="2:7">
      <c r="B94" s="14" t="s">
        <v>2</v>
      </c>
      <c r="C94" s="22"/>
      <c r="D94" s="3"/>
      <c r="E94" s="3"/>
      <c r="F94" s="3"/>
      <c r="G94" s="3"/>
    </row>
    <row r="95" spans="2:7">
      <c r="B95" s="14" t="s">
        <v>42</v>
      </c>
      <c r="C95" s="22"/>
      <c r="D95" s="3"/>
      <c r="E95" s="3"/>
      <c r="F95" s="3"/>
      <c r="G95" s="3"/>
    </row>
    <row r="96" spans="2:7">
      <c r="B96" s="14" t="s">
        <v>43</v>
      </c>
      <c r="C96" s="22"/>
      <c r="D96" s="3"/>
      <c r="E96" s="3"/>
      <c r="F96" s="3"/>
      <c r="G96" s="3"/>
    </row>
    <row r="97" spans="2:7">
      <c r="B97" s="16" t="s">
        <v>12</v>
      </c>
      <c r="C97" s="19"/>
      <c r="D97" s="16" t="str">
        <f>IF(D95="","",D95*D96)</f>
        <v/>
      </c>
      <c r="E97" s="16" t="str">
        <f t="shared" ref="E97:G97" si="10">IF(E95="","",E95*E96)</f>
        <v/>
      </c>
      <c r="F97" s="16" t="str">
        <f t="shared" si="10"/>
        <v/>
      </c>
      <c r="G97" s="18" t="str">
        <f t="shared" si="10"/>
        <v/>
      </c>
    </row>
    <row r="98" spans="2:7">
      <c r="B98" s="16" t="s">
        <v>26</v>
      </c>
      <c r="C98" s="19"/>
      <c r="D98" s="16">
        <f>IF($D$70="","",$D$70)</f>
        <v>3.8186043876835593E-2</v>
      </c>
      <c r="E98" s="16">
        <f t="shared" ref="E98:G98" si="11">IF($D$70="","",$D$70)</f>
        <v>3.8186043876835593E-2</v>
      </c>
      <c r="F98" s="16">
        <f t="shared" si="11"/>
        <v>3.8186043876835593E-2</v>
      </c>
      <c r="G98" s="18">
        <f t="shared" si="11"/>
        <v>3.8186043876835593E-2</v>
      </c>
    </row>
    <row r="99" spans="2:7">
      <c r="B99" s="16" t="s">
        <v>27</v>
      </c>
      <c r="C99" s="19"/>
      <c r="D99" s="16" t="str">
        <f>IF(D97="","",D98*D97)</f>
        <v/>
      </c>
      <c r="E99" s="16" t="str">
        <f t="shared" ref="E99:G99" si="12">IF(E97="","",E98*E97)</f>
        <v/>
      </c>
      <c r="F99" s="16" t="str">
        <f t="shared" si="12"/>
        <v/>
      </c>
      <c r="G99" s="18" t="str">
        <f t="shared" si="12"/>
        <v/>
      </c>
    </row>
    <row r="100" spans="2:7">
      <c r="B100" s="16" t="s">
        <v>50</v>
      </c>
      <c r="C100" s="19"/>
      <c r="D100" s="23" t="str">
        <f>IF(D94="","",D94/D99/1000)</f>
        <v/>
      </c>
      <c r="E100" s="23" t="str">
        <f t="shared" ref="E100:G100" si="13">IF(E94="","",E94/E99/1000)</f>
        <v/>
      </c>
      <c r="F100" s="23" t="str">
        <f t="shared" si="13"/>
        <v/>
      </c>
      <c r="G100" s="24" t="str">
        <f t="shared" si="13"/>
        <v/>
      </c>
    </row>
    <row r="101" spans="2:7">
      <c r="B101" s="25" t="s">
        <v>52</v>
      </c>
      <c r="C101" s="19"/>
      <c r="D101" s="26" t="str">
        <f>IF(D100="","",ROUNDDOWN(D100,3))</f>
        <v/>
      </c>
      <c r="E101" s="26" t="str">
        <f t="shared" ref="E101:G101" si="14">IF(E100="","",ROUNDDOWN(E100,3))</f>
        <v/>
      </c>
      <c r="F101" s="26" t="str">
        <f t="shared" si="14"/>
        <v/>
      </c>
      <c r="G101" s="27" t="str">
        <f t="shared" si="14"/>
        <v/>
      </c>
    </row>
    <row r="103" spans="2:7">
      <c r="B103" s="21" t="s">
        <v>38</v>
      </c>
      <c r="C103" s="19"/>
      <c r="D103" s="3">
        <v>13</v>
      </c>
      <c r="E103" s="3">
        <v>14</v>
      </c>
      <c r="F103" s="3">
        <v>15</v>
      </c>
      <c r="G103" s="3">
        <v>16</v>
      </c>
    </row>
    <row r="104" spans="2:7">
      <c r="B104" s="14" t="s">
        <v>2</v>
      </c>
      <c r="C104" s="22"/>
      <c r="D104" s="3"/>
      <c r="E104" s="3"/>
      <c r="F104" s="3"/>
      <c r="G104" s="3"/>
    </row>
    <row r="105" spans="2:7">
      <c r="B105" s="14" t="s">
        <v>42</v>
      </c>
      <c r="C105" s="22"/>
      <c r="D105" s="3"/>
      <c r="E105" s="3"/>
      <c r="F105" s="3"/>
      <c r="G105" s="3"/>
    </row>
    <row r="106" spans="2:7">
      <c r="B106" s="14" t="s">
        <v>43</v>
      </c>
      <c r="C106" s="22"/>
      <c r="D106" s="3"/>
      <c r="E106" s="3"/>
      <c r="F106" s="3"/>
      <c r="G106" s="3"/>
    </row>
    <row r="107" spans="2:7">
      <c r="B107" s="16" t="s">
        <v>12</v>
      </c>
      <c r="C107" s="19"/>
      <c r="D107" s="18" t="str">
        <f>IF(D105="","",D105*D106)</f>
        <v/>
      </c>
      <c r="E107" s="18" t="str">
        <f t="shared" ref="E107:G107" si="15">IF(E105="","",E105*E106)</f>
        <v/>
      </c>
      <c r="F107" s="18" t="str">
        <f t="shared" si="15"/>
        <v/>
      </c>
      <c r="G107" s="18" t="str">
        <f t="shared" si="15"/>
        <v/>
      </c>
    </row>
    <row r="108" spans="2:7">
      <c r="B108" s="16" t="s">
        <v>26</v>
      </c>
      <c r="C108" s="19"/>
      <c r="D108" s="18">
        <f>IF($D$70="","",$D$70)</f>
        <v>3.8186043876835593E-2</v>
      </c>
      <c r="E108" s="18">
        <f t="shared" ref="E108:G108" si="16">IF($D$70="","",$D$70)</f>
        <v>3.8186043876835593E-2</v>
      </c>
      <c r="F108" s="18">
        <f t="shared" si="16"/>
        <v>3.8186043876835593E-2</v>
      </c>
      <c r="G108" s="18">
        <f t="shared" si="16"/>
        <v>3.8186043876835593E-2</v>
      </c>
    </row>
    <row r="109" spans="2:7">
      <c r="B109" s="16" t="s">
        <v>27</v>
      </c>
      <c r="C109" s="19"/>
      <c r="D109" s="18" t="str">
        <f>IF(D107="","",D108*D107)</f>
        <v/>
      </c>
      <c r="E109" s="18" t="str">
        <f t="shared" ref="E109:G109" si="17">IF(E107="","",E108*E107)</f>
        <v/>
      </c>
      <c r="F109" s="18" t="str">
        <f t="shared" si="17"/>
        <v/>
      </c>
      <c r="G109" s="18" t="str">
        <f t="shared" si="17"/>
        <v/>
      </c>
    </row>
    <row r="110" spans="2:7">
      <c r="B110" s="16" t="s">
        <v>50</v>
      </c>
      <c r="C110" s="19"/>
      <c r="D110" s="24" t="str">
        <f>IF(D104="","",D104/D109/1000)</f>
        <v/>
      </c>
      <c r="E110" s="24" t="str">
        <f t="shared" ref="E110:G110" si="18">IF(E104="","",E104/E109/1000)</f>
        <v/>
      </c>
      <c r="F110" s="24" t="str">
        <f t="shared" si="18"/>
        <v/>
      </c>
      <c r="G110" s="24" t="str">
        <f t="shared" si="18"/>
        <v/>
      </c>
    </row>
    <row r="111" spans="2:7">
      <c r="B111" s="25" t="s">
        <v>52</v>
      </c>
      <c r="C111" s="19"/>
      <c r="D111" s="27" t="str">
        <f>IF(D110="","",ROUNDDOWN(D110,3))</f>
        <v/>
      </c>
      <c r="E111" s="27" t="str">
        <f t="shared" ref="E111:G111" si="19">IF(E110="","",ROUNDDOWN(E110,3))</f>
        <v/>
      </c>
      <c r="F111" s="27" t="str">
        <f t="shared" si="19"/>
        <v/>
      </c>
      <c r="G111" s="27" t="str">
        <f t="shared" si="19"/>
        <v/>
      </c>
    </row>
    <row r="113" spans="2:7">
      <c r="B113" s="21" t="s">
        <v>38</v>
      </c>
      <c r="C113" s="19"/>
      <c r="D113" s="3">
        <v>17</v>
      </c>
      <c r="E113" s="3">
        <v>18</v>
      </c>
      <c r="F113" s="3">
        <v>19</v>
      </c>
      <c r="G113" s="3">
        <v>20</v>
      </c>
    </row>
    <row r="114" spans="2:7">
      <c r="B114" s="14" t="s">
        <v>2</v>
      </c>
      <c r="C114" s="22"/>
      <c r="D114" s="3"/>
      <c r="E114" s="3"/>
      <c r="F114" s="3"/>
      <c r="G114" s="3"/>
    </row>
    <row r="115" spans="2:7">
      <c r="B115" s="14" t="s">
        <v>42</v>
      </c>
      <c r="C115" s="22"/>
      <c r="D115" s="3"/>
      <c r="E115" s="3"/>
      <c r="F115" s="3"/>
      <c r="G115" s="3"/>
    </row>
    <row r="116" spans="2:7">
      <c r="B116" s="14" t="s">
        <v>43</v>
      </c>
      <c r="C116" s="22"/>
      <c r="D116" s="3"/>
      <c r="E116" s="3"/>
      <c r="F116" s="3"/>
      <c r="G116" s="3"/>
    </row>
    <row r="117" spans="2:7">
      <c r="B117" s="16" t="s">
        <v>12</v>
      </c>
      <c r="C117" s="19"/>
      <c r="D117" s="18" t="str">
        <f>IF(D115="","",D115*D116)</f>
        <v/>
      </c>
      <c r="E117" s="18" t="str">
        <f t="shared" ref="E117:G117" si="20">IF(E115="","",E115*E116)</f>
        <v/>
      </c>
      <c r="F117" s="18" t="str">
        <f t="shared" si="20"/>
        <v/>
      </c>
      <c r="G117" s="18" t="str">
        <f t="shared" si="20"/>
        <v/>
      </c>
    </row>
    <row r="118" spans="2:7">
      <c r="B118" s="16" t="s">
        <v>26</v>
      </c>
      <c r="C118" s="19"/>
      <c r="D118" s="18">
        <f>IF($D$70="","",$D$70)</f>
        <v>3.8186043876835593E-2</v>
      </c>
      <c r="E118" s="18">
        <f t="shared" ref="E118:G118" si="21">IF($D$70="","",$D$70)</f>
        <v>3.8186043876835593E-2</v>
      </c>
      <c r="F118" s="18">
        <f t="shared" si="21"/>
        <v>3.8186043876835593E-2</v>
      </c>
      <c r="G118" s="18">
        <f t="shared" si="21"/>
        <v>3.8186043876835593E-2</v>
      </c>
    </row>
    <row r="119" spans="2:7">
      <c r="B119" s="16" t="s">
        <v>27</v>
      </c>
      <c r="C119" s="19"/>
      <c r="D119" s="18" t="str">
        <f>IF(D117="","",D118*D117)</f>
        <v/>
      </c>
      <c r="E119" s="18" t="str">
        <f t="shared" ref="E119:G119" si="22">IF(E117="","",E118*E117)</f>
        <v/>
      </c>
      <c r="F119" s="18" t="str">
        <f t="shared" si="22"/>
        <v/>
      </c>
      <c r="G119" s="18" t="str">
        <f t="shared" si="22"/>
        <v/>
      </c>
    </row>
    <row r="120" spans="2:7">
      <c r="B120" s="16" t="s">
        <v>50</v>
      </c>
      <c r="C120" s="19"/>
      <c r="D120" s="24" t="str">
        <f>IF(D114="","",D114/D119/1000)</f>
        <v/>
      </c>
      <c r="E120" s="24" t="str">
        <f t="shared" ref="E120:G120" si="23">IF(E114="","",E114/E119/1000)</f>
        <v/>
      </c>
      <c r="F120" s="24" t="str">
        <f t="shared" si="23"/>
        <v/>
      </c>
      <c r="G120" s="24" t="str">
        <f t="shared" si="23"/>
        <v/>
      </c>
    </row>
    <row r="121" spans="2:7">
      <c r="B121" s="25" t="s">
        <v>52</v>
      </c>
      <c r="C121" s="19"/>
      <c r="D121" s="27" t="str">
        <f>IF(D120="","",ROUNDDOWN(D120,3))</f>
        <v/>
      </c>
      <c r="E121" s="27" t="str">
        <f t="shared" ref="E121:G121" si="24">IF(E120="","",ROUNDDOWN(E120,3))</f>
        <v/>
      </c>
      <c r="F121" s="27" t="str">
        <f t="shared" si="24"/>
        <v/>
      </c>
      <c r="G121" s="27" t="str">
        <f t="shared" si="24"/>
        <v/>
      </c>
    </row>
  </sheetData>
  <sheetProtection algorithmName="SHA-512" hashValue="myBZEuGJo7I43HHdu6SEQ3RpxWjTiwJucbJ9LIN50n9OJhI11hwupZsTXZjnnJ5c4hfEXu4S/mErerh9aY+g4A==" saltValue="TitRERXtUoXbpAvZvyPkhQ==" spinCount="100000" sheet="1" objects="1" scenarios="1" selectLockedCells="1"/>
  <phoneticPr fontId="1"/>
  <pageMargins left="0.31496062992125984" right="0.15748031496062992" top="0.51181102362204722" bottom="0.15748031496062992" header="0.15748031496062992" footer="0.15748031496062992"/>
  <pageSetup paperSize="9" orientation="portrait" r:id="rId1"/>
  <rowBreaks count="1" manualBreakCount="1"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2B57D-A125-42B3-AFF0-B92B510894D8}">
  <sheetPr>
    <pageSetUpPr fitToPage="1"/>
  </sheetPr>
  <dimension ref="A1:J55"/>
  <sheetViews>
    <sheetView zoomScaleNormal="100" zoomScaleSheetLayoutView="90" workbookViewId="0">
      <selection activeCell="I44" sqref="I44"/>
    </sheetView>
  </sheetViews>
  <sheetFormatPr defaultRowHeight="18.75"/>
  <cols>
    <col min="1" max="1" width="9.5" style="4" customWidth="1"/>
    <col min="2" max="2" width="15.375" style="4" customWidth="1"/>
    <col min="3" max="10" width="11.125" style="4" customWidth="1"/>
    <col min="11" max="16384" width="9" style="4"/>
  </cols>
  <sheetData>
    <row r="1" spans="1:9" ht="19.5" customHeight="1">
      <c r="A1" s="4" t="s">
        <v>54</v>
      </c>
      <c r="I1" s="28" t="s">
        <v>55</v>
      </c>
    </row>
    <row r="2" spans="1:9" ht="25.5">
      <c r="B2" s="29" t="s">
        <v>56</v>
      </c>
      <c r="C2" s="5"/>
      <c r="D2" s="5"/>
      <c r="E2" s="5"/>
      <c r="I2" s="30" t="s">
        <v>57</v>
      </c>
    </row>
    <row r="3" spans="1:9" ht="24">
      <c r="C3" s="5"/>
      <c r="I3" s="31" t="s">
        <v>13</v>
      </c>
    </row>
    <row r="4" spans="1:9" ht="24">
      <c r="C4" s="5"/>
      <c r="I4" s="31"/>
    </row>
    <row r="5" spans="1:9" ht="25.5">
      <c r="A5" s="5" t="s">
        <v>58</v>
      </c>
      <c r="B5" s="29"/>
      <c r="C5" s="5"/>
      <c r="G5" s="5" t="s">
        <v>59</v>
      </c>
    </row>
    <row r="6" spans="1:9" ht="20.25" customHeight="1">
      <c r="B6" s="29"/>
      <c r="C6" s="5"/>
    </row>
    <row r="7" spans="1:9" ht="19.5">
      <c r="B7" s="7"/>
      <c r="C7" s="10"/>
    </row>
    <row r="9" spans="1:9">
      <c r="G9" s="32"/>
      <c r="H9" s="32"/>
    </row>
    <row r="10" spans="1:9">
      <c r="G10" s="32"/>
      <c r="H10" s="32"/>
    </row>
    <row r="12" spans="1:9">
      <c r="G12" s="32"/>
      <c r="H12" s="32"/>
    </row>
    <row r="13" spans="1:9">
      <c r="G13" s="32"/>
      <c r="H13" s="32"/>
    </row>
    <row r="14" spans="1:9">
      <c r="G14" s="32"/>
      <c r="H14" s="32"/>
    </row>
    <row r="15" spans="1:9">
      <c r="G15" s="32"/>
      <c r="H15" s="32"/>
    </row>
    <row r="16" spans="1:9">
      <c r="G16" s="32"/>
      <c r="H16" s="32"/>
    </row>
    <row r="17" spans="1:8">
      <c r="G17" s="32"/>
      <c r="H17" s="32"/>
    </row>
    <row r="18" spans="1:8">
      <c r="G18" s="32"/>
      <c r="H18" s="32"/>
    </row>
    <row r="19" spans="1:8">
      <c r="G19" s="32"/>
      <c r="H19" s="32"/>
    </row>
    <row r="21" spans="1:8" ht="24">
      <c r="A21" s="5" t="s">
        <v>60</v>
      </c>
      <c r="G21" s="5" t="s">
        <v>61</v>
      </c>
    </row>
    <row r="22" spans="1:8" ht="19.5">
      <c r="A22" s="7"/>
    </row>
    <row r="23" spans="1:8" ht="19.5">
      <c r="A23" s="7"/>
      <c r="B23" s="7" t="s">
        <v>14</v>
      </c>
    </row>
    <row r="24" spans="1:8" ht="19.5">
      <c r="A24" s="7"/>
      <c r="B24" s="7" t="s">
        <v>51</v>
      </c>
      <c r="G24" s="33" t="s">
        <v>15</v>
      </c>
    </row>
    <row r="25" spans="1:8" ht="19.5">
      <c r="G25" s="33" t="s">
        <v>32</v>
      </c>
    </row>
    <row r="26" spans="1:8" ht="19.5">
      <c r="A26" s="7"/>
      <c r="B26" s="7" t="s">
        <v>62</v>
      </c>
      <c r="G26" s="33" t="s">
        <v>16</v>
      </c>
    </row>
    <row r="27" spans="1:8" ht="19.5">
      <c r="A27" s="7"/>
      <c r="B27" s="7"/>
      <c r="C27" s="7"/>
      <c r="E27" s="7"/>
      <c r="G27" s="33" t="s">
        <v>17</v>
      </c>
    </row>
    <row r="28" spans="1:8" ht="19.5">
      <c r="A28" s="7"/>
      <c r="B28" s="7"/>
      <c r="C28" s="7"/>
      <c r="E28" s="34"/>
      <c r="G28" s="33" t="s">
        <v>30</v>
      </c>
    </row>
    <row r="29" spans="1:8" ht="19.5">
      <c r="A29" s="7"/>
      <c r="D29" s="7"/>
      <c r="G29" s="33"/>
    </row>
    <row r="30" spans="1:8" ht="19.5">
      <c r="A30" s="7"/>
      <c r="D30" s="7"/>
      <c r="G30" s="33" t="s">
        <v>29</v>
      </c>
    </row>
    <row r="31" spans="1:8" ht="19.5">
      <c r="A31" s="7"/>
      <c r="B31" s="7"/>
      <c r="C31" s="7"/>
      <c r="D31" s="7"/>
      <c r="G31" s="33" t="s">
        <v>33</v>
      </c>
    </row>
    <row r="32" spans="1:8" ht="19.5">
      <c r="A32" s="7"/>
      <c r="B32" s="35"/>
      <c r="C32" s="7"/>
      <c r="D32" s="7"/>
      <c r="G32" s="33" t="s">
        <v>34</v>
      </c>
    </row>
    <row r="33" spans="1:10" ht="19.5">
      <c r="A33" s="7"/>
      <c r="D33" s="7"/>
      <c r="G33" s="33" t="s">
        <v>63</v>
      </c>
    </row>
    <row r="34" spans="1:10" ht="19.5">
      <c r="A34" s="7"/>
      <c r="D34" s="7"/>
      <c r="G34" s="33" t="s">
        <v>35</v>
      </c>
    </row>
    <row r="35" spans="1:10" ht="19.5">
      <c r="B35" s="7"/>
      <c r="C35" s="7"/>
      <c r="G35" s="33" t="s">
        <v>45</v>
      </c>
    </row>
    <row r="36" spans="1:10" ht="19.5">
      <c r="B36" s="7"/>
      <c r="C36" s="7"/>
      <c r="G36" s="33" t="s">
        <v>46</v>
      </c>
    </row>
    <row r="37" spans="1:10" ht="19.5">
      <c r="C37" s="7"/>
      <c r="G37" s="33" t="s">
        <v>18</v>
      </c>
    </row>
    <row r="39" spans="1:10" ht="24">
      <c r="A39" s="5" t="s">
        <v>100</v>
      </c>
      <c r="B39" s="7"/>
      <c r="C39" s="7"/>
      <c r="D39" s="7"/>
    </row>
    <row r="40" spans="1:10" s="36" customFormat="1"/>
    <row r="41" spans="1:10" s="36" customFormat="1">
      <c r="A41" s="12" t="s">
        <v>19</v>
      </c>
      <c r="C41" s="37" t="s">
        <v>64</v>
      </c>
    </row>
    <row r="42" spans="1:10" s="36" customFormat="1">
      <c r="A42" s="38" t="s">
        <v>65</v>
      </c>
      <c r="B42" s="39"/>
      <c r="C42" s="40">
        <v>1</v>
      </c>
      <c r="D42" s="40">
        <v>2</v>
      </c>
      <c r="E42" s="40">
        <v>3</v>
      </c>
      <c r="F42" s="40">
        <v>4</v>
      </c>
      <c r="G42" s="40">
        <v>5</v>
      </c>
      <c r="H42" s="40">
        <v>6</v>
      </c>
      <c r="I42" s="40">
        <v>7</v>
      </c>
      <c r="J42" s="40">
        <v>8</v>
      </c>
    </row>
    <row r="43" spans="1:10" s="36" customFormat="1">
      <c r="A43" s="41" t="s">
        <v>66</v>
      </c>
      <c r="B43" s="42"/>
      <c r="C43" s="43">
        <v>245</v>
      </c>
      <c r="D43" s="43"/>
      <c r="E43" s="43"/>
      <c r="F43" s="43"/>
      <c r="G43" s="43"/>
      <c r="H43" s="43"/>
      <c r="I43" s="43"/>
      <c r="J43" s="43"/>
    </row>
    <row r="44" spans="1:10" s="36" customFormat="1">
      <c r="A44" s="41" t="s">
        <v>67</v>
      </c>
      <c r="B44" s="42"/>
      <c r="C44" s="43">
        <v>150</v>
      </c>
      <c r="D44" s="43"/>
      <c r="E44" s="43"/>
      <c r="F44" s="43"/>
      <c r="G44" s="43"/>
      <c r="H44" s="43"/>
      <c r="I44" s="43"/>
      <c r="J44" s="43"/>
    </row>
    <row r="45" spans="1:10" s="36" customFormat="1">
      <c r="A45" s="41" t="s">
        <v>68</v>
      </c>
      <c r="B45" s="42"/>
      <c r="C45" s="43">
        <v>140</v>
      </c>
      <c r="D45" s="43"/>
      <c r="E45" s="43"/>
      <c r="F45" s="43"/>
      <c r="G45" s="43"/>
      <c r="H45" s="43"/>
      <c r="I45" s="43"/>
      <c r="J45" s="43"/>
    </row>
    <row r="46" spans="1:10" s="36" customFormat="1">
      <c r="A46" s="38" t="s">
        <v>69</v>
      </c>
      <c r="B46" s="39"/>
      <c r="C46" s="44">
        <f>IF(C43="","",C44*C45/1000/1000)</f>
        <v>2.1000000000000001E-2</v>
      </c>
      <c r="D46" s="44" t="str">
        <f t="shared" ref="D46:J46" si="0">IF(D43="","",D44*D45/1000/1000)</f>
        <v/>
      </c>
      <c r="E46" s="44" t="str">
        <f t="shared" si="0"/>
        <v/>
      </c>
      <c r="F46" s="44" t="str">
        <f t="shared" si="0"/>
        <v/>
      </c>
      <c r="G46" s="44" t="str">
        <f t="shared" si="0"/>
        <v/>
      </c>
      <c r="H46" s="44" t="str">
        <f t="shared" si="0"/>
        <v/>
      </c>
      <c r="I46" s="44" t="str">
        <f t="shared" si="0"/>
        <v/>
      </c>
      <c r="J46" s="44" t="str">
        <f t="shared" si="0"/>
        <v/>
      </c>
    </row>
    <row r="47" spans="1:10" s="36" customFormat="1">
      <c r="C47" s="4"/>
      <c r="D47" s="4"/>
      <c r="E47" s="4"/>
      <c r="F47" s="4"/>
      <c r="G47" s="4"/>
      <c r="H47" s="4"/>
      <c r="I47" s="4"/>
      <c r="J47" s="4"/>
    </row>
    <row r="48" spans="1:10" s="36" customFormat="1">
      <c r="A48" s="41" t="s">
        <v>70</v>
      </c>
      <c r="B48" s="42"/>
      <c r="C48" s="43">
        <v>4</v>
      </c>
      <c r="D48" s="43"/>
      <c r="E48" s="43"/>
      <c r="F48" s="43"/>
      <c r="G48" s="43"/>
      <c r="H48" s="43"/>
      <c r="I48" s="43"/>
      <c r="J48" s="43"/>
    </row>
    <row r="49" spans="1:10" s="36" customFormat="1">
      <c r="A49" s="41" t="s">
        <v>71</v>
      </c>
      <c r="B49" s="42"/>
      <c r="C49" s="43">
        <v>15</v>
      </c>
      <c r="D49" s="43"/>
      <c r="E49" s="43"/>
      <c r="F49" s="43"/>
      <c r="G49" s="43"/>
      <c r="H49" s="43"/>
      <c r="I49" s="43"/>
      <c r="J49" s="43"/>
    </row>
    <row r="50" spans="1:10" s="36" customFormat="1">
      <c r="A50" s="38" t="s">
        <v>72</v>
      </c>
      <c r="B50" s="39"/>
      <c r="C50" s="44">
        <f>IF(C48*C49=0,"",C48*C49)</f>
        <v>60</v>
      </c>
      <c r="D50" s="44" t="str">
        <f>IF(D48*D49=0,"",D48*D49)</f>
        <v/>
      </c>
      <c r="E50" s="44" t="str">
        <f t="shared" ref="E50:J50" si="1">IF(E48*E49=0,"",E48*E49)</f>
        <v/>
      </c>
      <c r="F50" s="44" t="str">
        <f t="shared" si="1"/>
        <v/>
      </c>
      <c r="G50" s="44" t="str">
        <f t="shared" si="1"/>
        <v/>
      </c>
      <c r="H50" s="44" t="str">
        <f t="shared" si="1"/>
        <v/>
      </c>
      <c r="I50" s="44" t="str">
        <f t="shared" si="1"/>
        <v/>
      </c>
      <c r="J50" s="44" t="str">
        <f t="shared" si="1"/>
        <v/>
      </c>
    </row>
    <row r="51" spans="1:10" s="36" customFormat="1">
      <c r="A51" s="38" t="s">
        <v>73</v>
      </c>
      <c r="B51" s="45"/>
      <c r="C51" s="44">
        <f t="shared" ref="C51:J51" si="2">IF(C50="","",C46*C50)</f>
        <v>1.26</v>
      </c>
      <c r="D51" s="44" t="str">
        <f t="shared" si="2"/>
        <v/>
      </c>
      <c r="E51" s="44" t="str">
        <f t="shared" si="2"/>
        <v/>
      </c>
      <c r="F51" s="44" t="str">
        <f t="shared" si="2"/>
        <v/>
      </c>
      <c r="G51" s="44" t="str">
        <f t="shared" si="2"/>
        <v/>
      </c>
      <c r="H51" s="44" t="str">
        <f t="shared" si="2"/>
        <v/>
      </c>
      <c r="I51" s="44" t="str">
        <f t="shared" si="2"/>
        <v/>
      </c>
      <c r="J51" s="44" t="str">
        <f t="shared" si="2"/>
        <v/>
      </c>
    </row>
    <row r="52" spans="1:10" s="36" customFormat="1">
      <c r="C52" s="4"/>
      <c r="D52" s="4"/>
      <c r="E52" s="4"/>
      <c r="F52" s="4"/>
      <c r="G52" s="4"/>
      <c r="H52" s="4"/>
      <c r="I52" s="4"/>
      <c r="J52" s="4"/>
    </row>
    <row r="53" spans="1:10" s="36" customFormat="1">
      <c r="A53" s="38" t="s">
        <v>74</v>
      </c>
      <c r="B53" s="39"/>
      <c r="C53" s="46">
        <f t="shared" ref="C53:J53" si="3">IF(ISERROR(C43/C51/1000),"",C43/C51/1000)</f>
        <v>0.19444444444444445</v>
      </c>
      <c r="D53" s="46" t="str">
        <f t="shared" si="3"/>
        <v/>
      </c>
      <c r="E53" s="46" t="str">
        <f t="shared" si="3"/>
        <v/>
      </c>
      <c r="F53" s="46" t="str">
        <f t="shared" si="3"/>
        <v/>
      </c>
      <c r="G53" s="46" t="str">
        <f t="shared" si="3"/>
        <v/>
      </c>
      <c r="H53" s="46" t="str">
        <f t="shared" si="3"/>
        <v/>
      </c>
      <c r="I53" s="46" t="str">
        <f t="shared" si="3"/>
        <v/>
      </c>
      <c r="J53" s="46" t="str">
        <f t="shared" si="3"/>
        <v/>
      </c>
    </row>
    <row r="54" spans="1:10" s="36" customFormat="1">
      <c r="A54" s="38" t="s">
        <v>75</v>
      </c>
      <c r="B54" s="47"/>
      <c r="C54" s="48">
        <f t="shared" ref="C54:J54" si="4">IF(ISERROR(ROUNDDOWN(C43/C51/1000,3)),"",ROUNDDOWN(C43/C51/1000,3))</f>
        <v>0.19400000000000001</v>
      </c>
      <c r="D54" s="48" t="str">
        <f t="shared" si="4"/>
        <v/>
      </c>
      <c r="E54" s="48" t="str">
        <f t="shared" si="4"/>
        <v/>
      </c>
      <c r="F54" s="48" t="str">
        <f t="shared" si="4"/>
        <v/>
      </c>
      <c r="G54" s="48" t="str">
        <f t="shared" si="4"/>
        <v/>
      </c>
      <c r="H54" s="48" t="str">
        <f t="shared" si="4"/>
        <v/>
      </c>
      <c r="I54" s="48" t="str">
        <f t="shared" si="4"/>
        <v/>
      </c>
      <c r="J54" s="48" t="str">
        <f t="shared" si="4"/>
        <v/>
      </c>
    </row>
    <row r="55" spans="1:10" s="36" customFormat="1">
      <c r="B55" s="8" t="s">
        <v>76</v>
      </c>
    </row>
  </sheetData>
  <sheetProtection algorithmName="SHA-512" hashValue="DJKprbX2IHmNyOD0n5ySLihyEfcMVh7Np2b/lp8+3AJGRwJRdJDgeLytUvugMtHucdf0PFh+gvhnLMRGaJr3tw==" saltValue="/3aEXoHDc5BFzHrwNQ+zZg==" spinCount="100000" sheet="1" selectLockedCells="1"/>
  <phoneticPr fontId="1"/>
  <pageMargins left="0.47244094488188981" right="0.15748031496062992" top="0.39370078740157483" bottom="0.27559055118110237" header="0.15748031496062992" footer="0.15748031496062992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4C37-652A-4617-A528-52D07FF135F7}">
  <sheetPr>
    <pageSetUpPr fitToPage="1"/>
  </sheetPr>
  <dimension ref="A1:J63"/>
  <sheetViews>
    <sheetView tabSelected="1" zoomScaleNormal="100" zoomScaleSheetLayoutView="90" workbookViewId="0">
      <selection activeCell="J48" sqref="J48"/>
    </sheetView>
  </sheetViews>
  <sheetFormatPr defaultRowHeight="18.75"/>
  <cols>
    <col min="1" max="1" width="9.5" style="4" customWidth="1"/>
    <col min="2" max="2" width="15.375" style="4" customWidth="1"/>
    <col min="3" max="10" width="11.125" style="4" customWidth="1"/>
    <col min="11" max="16384" width="9" style="4"/>
  </cols>
  <sheetData>
    <row r="1" spans="1:9" ht="20.25" customHeight="1">
      <c r="A1" s="4" t="s">
        <v>77</v>
      </c>
      <c r="I1" s="28" t="s">
        <v>78</v>
      </c>
    </row>
    <row r="2" spans="1:9" ht="25.5">
      <c r="A2" s="5"/>
      <c r="B2" s="29" t="s">
        <v>79</v>
      </c>
      <c r="C2" s="5"/>
      <c r="D2" s="5"/>
      <c r="E2" s="5"/>
      <c r="I2" s="30" t="s">
        <v>57</v>
      </c>
    </row>
    <row r="3" spans="1:9" ht="24">
      <c r="C3" s="5"/>
      <c r="I3" s="31" t="s">
        <v>13</v>
      </c>
    </row>
    <row r="4" spans="1:9" ht="24">
      <c r="C4" s="5"/>
      <c r="I4" s="31"/>
    </row>
    <row r="5" spans="1:9" ht="25.5">
      <c r="A5" s="5" t="s">
        <v>58</v>
      </c>
      <c r="B5" s="29"/>
      <c r="C5" s="5"/>
      <c r="G5" s="5" t="s">
        <v>59</v>
      </c>
    </row>
    <row r="6" spans="1:9" ht="20.25" customHeight="1">
      <c r="B6" s="29"/>
      <c r="C6" s="5"/>
    </row>
    <row r="7" spans="1:9" ht="19.5">
      <c r="B7" s="7"/>
      <c r="C7" s="10"/>
    </row>
    <row r="9" spans="1:9">
      <c r="G9" s="32"/>
      <c r="H9" s="32"/>
    </row>
    <row r="10" spans="1:9">
      <c r="G10" s="32"/>
      <c r="H10" s="32"/>
    </row>
    <row r="12" spans="1:9">
      <c r="G12" s="32"/>
      <c r="H12" s="32"/>
    </row>
    <row r="13" spans="1:9">
      <c r="G13" s="32"/>
      <c r="H13" s="32"/>
    </row>
    <row r="14" spans="1:9">
      <c r="G14" s="32"/>
      <c r="H14" s="32"/>
    </row>
    <row r="15" spans="1:9">
      <c r="G15" s="32"/>
      <c r="H15" s="32"/>
    </row>
    <row r="16" spans="1:9">
      <c r="G16" s="32"/>
      <c r="H16" s="32"/>
    </row>
    <row r="17" spans="1:8">
      <c r="G17" s="32"/>
      <c r="H17" s="32"/>
    </row>
    <row r="18" spans="1:8">
      <c r="G18" s="32"/>
      <c r="H18" s="32"/>
    </row>
    <row r="19" spans="1:8">
      <c r="G19" s="32"/>
      <c r="H19" s="32"/>
    </row>
    <row r="20" spans="1:8">
      <c r="G20" s="32"/>
      <c r="H20" s="32"/>
    </row>
    <row r="21" spans="1:8" ht="24">
      <c r="A21" s="5" t="s">
        <v>60</v>
      </c>
      <c r="G21" s="5" t="s">
        <v>61</v>
      </c>
    </row>
    <row r="22" spans="1:8" ht="10.5" customHeight="1">
      <c r="A22" s="7"/>
    </row>
    <row r="23" spans="1:8" ht="19.5">
      <c r="A23" s="7"/>
      <c r="B23" s="7" t="s">
        <v>14</v>
      </c>
    </row>
    <row r="24" spans="1:8" ht="19.5">
      <c r="A24" s="7"/>
      <c r="B24" s="7" t="s">
        <v>80</v>
      </c>
      <c r="G24" s="33" t="s">
        <v>15</v>
      </c>
    </row>
    <row r="25" spans="1:8" ht="19.5">
      <c r="G25" s="33" t="s">
        <v>32</v>
      </c>
    </row>
    <row r="26" spans="1:8" ht="19.5">
      <c r="A26" s="7"/>
      <c r="B26" s="7" t="s">
        <v>81</v>
      </c>
      <c r="G26" s="33" t="s">
        <v>16</v>
      </c>
    </row>
    <row r="27" spans="1:8" ht="19.5">
      <c r="A27" s="7"/>
      <c r="B27" s="7" t="s">
        <v>82</v>
      </c>
      <c r="C27" s="7"/>
      <c r="E27" s="7"/>
      <c r="G27" s="33" t="s">
        <v>17</v>
      </c>
    </row>
    <row r="28" spans="1:8" ht="19.5">
      <c r="A28" s="7"/>
      <c r="B28" s="7" t="s">
        <v>83</v>
      </c>
      <c r="C28" s="7"/>
      <c r="E28" s="34" t="s">
        <v>84</v>
      </c>
      <c r="G28" s="33" t="s">
        <v>30</v>
      </c>
    </row>
    <row r="29" spans="1:8" ht="19.5">
      <c r="A29" s="7"/>
      <c r="D29" s="7"/>
      <c r="G29" s="33"/>
    </row>
    <row r="30" spans="1:8" ht="19.5">
      <c r="A30" s="7"/>
      <c r="D30" s="7"/>
      <c r="G30" s="33" t="s">
        <v>29</v>
      </c>
    </row>
    <row r="31" spans="1:8" ht="19.5">
      <c r="A31" s="7"/>
      <c r="B31" s="7" t="s">
        <v>85</v>
      </c>
      <c r="C31" s="7"/>
      <c r="D31" s="7"/>
      <c r="G31" s="33" t="s">
        <v>33</v>
      </c>
    </row>
    <row r="32" spans="1:8" ht="19.5">
      <c r="A32" s="7"/>
      <c r="B32" s="35" t="s">
        <v>86</v>
      </c>
      <c r="C32" s="7"/>
      <c r="D32" s="7"/>
      <c r="G32" s="33" t="s">
        <v>34</v>
      </c>
    </row>
    <row r="33" spans="1:10" ht="19.5">
      <c r="A33" s="7"/>
      <c r="D33" s="7"/>
      <c r="G33" s="33" t="s">
        <v>63</v>
      </c>
    </row>
    <row r="34" spans="1:10" ht="19.5">
      <c r="A34" s="7"/>
      <c r="D34" s="7"/>
      <c r="G34" s="33" t="s">
        <v>87</v>
      </c>
    </row>
    <row r="35" spans="1:10" ht="19.5">
      <c r="B35" s="7" t="s">
        <v>88</v>
      </c>
      <c r="C35" s="7" t="s">
        <v>89</v>
      </c>
      <c r="G35" s="33" t="s">
        <v>90</v>
      </c>
    </row>
    <row r="36" spans="1:10" ht="19.5">
      <c r="B36" s="7"/>
      <c r="C36" s="7" t="s">
        <v>91</v>
      </c>
      <c r="G36" s="33" t="s">
        <v>35</v>
      </c>
    </row>
    <row r="37" spans="1:10" ht="19.5">
      <c r="C37" s="7" t="s">
        <v>92</v>
      </c>
      <c r="G37" s="33" t="s">
        <v>45</v>
      </c>
    </row>
    <row r="38" spans="1:10" ht="19.5">
      <c r="G38" s="33" t="s">
        <v>46</v>
      </c>
    </row>
    <row r="39" spans="1:10" ht="19.5">
      <c r="G39" s="33" t="s">
        <v>18</v>
      </c>
    </row>
    <row r="41" spans="1:10" ht="25.5">
      <c r="B41" s="29" t="s">
        <v>93</v>
      </c>
    </row>
    <row r="43" spans="1:10" ht="24">
      <c r="A43" s="5" t="s">
        <v>100</v>
      </c>
      <c r="B43" s="7"/>
      <c r="C43" s="7"/>
      <c r="D43" s="7"/>
    </row>
    <row r="44" spans="1:10" s="36" customFormat="1" ht="11.25" customHeight="1"/>
    <row r="45" spans="1:10" s="36" customFormat="1">
      <c r="A45" s="12" t="s">
        <v>19</v>
      </c>
      <c r="C45" s="37" t="s">
        <v>64</v>
      </c>
    </row>
    <row r="46" spans="1:10" s="36" customFormat="1">
      <c r="A46" s="38" t="s">
        <v>65</v>
      </c>
      <c r="B46" s="39"/>
      <c r="C46" s="40">
        <v>1</v>
      </c>
      <c r="D46" s="40">
        <v>2</v>
      </c>
      <c r="E46" s="40">
        <v>3</v>
      </c>
      <c r="F46" s="40">
        <v>4</v>
      </c>
      <c r="G46" s="40">
        <v>5</v>
      </c>
      <c r="H46" s="40">
        <v>6</v>
      </c>
      <c r="I46" s="40">
        <v>7</v>
      </c>
      <c r="J46" s="40">
        <v>8</v>
      </c>
    </row>
    <row r="47" spans="1:10" s="36" customFormat="1">
      <c r="A47" s="41" t="s">
        <v>66</v>
      </c>
      <c r="B47" s="42"/>
      <c r="C47" s="43">
        <v>245</v>
      </c>
      <c r="D47" s="43"/>
      <c r="E47" s="43"/>
      <c r="F47" s="43"/>
      <c r="G47" s="43"/>
      <c r="H47" s="43"/>
      <c r="I47" s="43"/>
      <c r="J47" s="43"/>
    </row>
    <row r="48" spans="1:10" s="36" customFormat="1">
      <c r="A48" s="41" t="s">
        <v>67</v>
      </c>
      <c r="B48" s="42"/>
      <c r="C48" s="43">
        <v>150</v>
      </c>
      <c r="D48" s="43"/>
      <c r="E48" s="43"/>
      <c r="F48" s="43"/>
      <c r="G48" s="43"/>
      <c r="H48" s="43"/>
      <c r="I48" s="43"/>
      <c r="J48" s="43"/>
    </row>
    <row r="49" spans="1:10" s="36" customFormat="1">
      <c r="A49" s="41" t="s">
        <v>68</v>
      </c>
      <c r="B49" s="42"/>
      <c r="C49" s="43">
        <v>140</v>
      </c>
      <c r="D49" s="43"/>
      <c r="E49" s="43"/>
      <c r="F49" s="43"/>
      <c r="G49" s="43"/>
      <c r="H49" s="43"/>
      <c r="I49" s="43"/>
      <c r="J49" s="43"/>
    </row>
    <row r="50" spans="1:10" s="36" customFormat="1">
      <c r="A50" s="41" t="s">
        <v>94</v>
      </c>
      <c r="B50" s="42"/>
      <c r="C50" s="43">
        <v>1.5</v>
      </c>
      <c r="D50" s="43"/>
      <c r="E50" s="43"/>
      <c r="F50" s="43"/>
      <c r="G50" s="43"/>
      <c r="H50" s="43"/>
      <c r="I50" s="43"/>
      <c r="J50" s="43"/>
    </row>
    <row r="51" spans="1:10" s="36" customFormat="1">
      <c r="A51" s="41" t="s">
        <v>95</v>
      </c>
      <c r="B51" s="42"/>
      <c r="C51" s="43">
        <v>1.2</v>
      </c>
      <c r="D51" s="43"/>
      <c r="E51" s="43"/>
      <c r="F51" s="43"/>
      <c r="G51" s="43"/>
      <c r="H51" s="43"/>
      <c r="I51" s="43"/>
      <c r="J51" s="43"/>
    </row>
    <row r="52" spans="1:10" s="36" customFormat="1">
      <c r="A52" s="41" t="s">
        <v>96</v>
      </c>
      <c r="B52" s="42"/>
      <c r="C52" s="43">
        <v>1</v>
      </c>
      <c r="D52" s="43" t="str">
        <f>IF(D48=0,"",(D48*D49-2*D50*D51)/1000/1000)</f>
        <v/>
      </c>
      <c r="E52" s="43" t="str">
        <f>IF(E48=0,"",(E48*E49-2*E50*E51)/1000/1000)</f>
        <v/>
      </c>
      <c r="F52" s="43"/>
      <c r="G52" s="43"/>
      <c r="H52" s="43"/>
      <c r="I52" s="43"/>
      <c r="J52" s="43"/>
    </row>
    <row r="53" spans="1:10" s="36" customFormat="1">
      <c r="A53" s="41" t="s">
        <v>97</v>
      </c>
      <c r="B53" s="42"/>
      <c r="C53" s="43">
        <v>0.8</v>
      </c>
      <c r="D53" s="43"/>
      <c r="E53" s="43"/>
      <c r="F53" s="43"/>
      <c r="G53" s="43"/>
      <c r="H53" s="43"/>
      <c r="I53" s="43"/>
      <c r="J53" s="43"/>
    </row>
    <row r="54" spans="1:10" s="36" customFormat="1">
      <c r="A54" s="38" t="s">
        <v>98</v>
      </c>
      <c r="B54" s="39"/>
      <c r="C54" s="44">
        <f>IF(C47="","",(C48*C49-C50*C51-C52*C53)/1000/1000)</f>
        <v>2.0997400000000003E-2</v>
      </c>
      <c r="D54" s="44" t="str">
        <f t="shared" ref="D54:J54" si="0">IF(D47="","",(D48*D49-D50*D51-D52*D53)/1000/1000)</f>
        <v/>
      </c>
      <c r="E54" s="44" t="str">
        <f t="shared" si="0"/>
        <v/>
      </c>
      <c r="F54" s="44" t="str">
        <f t="shared" si="0"/>
        <v/>
      </c>
      <c r="G54" s="44" t="str">
        <f t="shared" si="0"/>
        <v/>
      </c>
      <c r="H54" s="44" t="str">
        <f t="shared" si="0"/>
        <v/>
      </c>
      <c r="I54" s="44" t="str">
        <f t="shared" si="0"/>
        <v/>
      </c>
      <c r="J54" s="44" t="str">
        <f t="shared" si="0"/>
        <v/>
      </c>
    </row>
    <row r="55" spans="1:10" s="36" customFormat="1">
      <c r="C55" s="4"/>
      <c r="D55" s="4"/>
      <c r="E55" s="4"/>
      <c r="F55" s="4"/>
      <c r="G55" s="4"/>
      <c r="H55" s="4"/>
      <c r="I55" s="4"/>
      <c r="J55" s="4"/>
    </row>
    <row r="56" spans="1:10" s="36" customFormat="1">
      <c r="A56" s="41" t="s">
        <v>70</v>
      </c>
      <c r="B56" s="42"/>
      <c r="C56" s="43">
        <v>4</v>
      </c>
      <c r="D56" s="43"/>
      <c r="E56" s="43"/>
      <c r="F56" s="43"/>
      <c r="G56" s="43"/>
      <c r="H56" s="43"/>
      <c r="I56" s="43"/>
      <c r="J56" s="43"/>
    </row>
    <row r="57" spans="1:10" s="36" customFormat="1">
      <c r="A57" s="41" t="s">
        <v>71</v>
      </c>
      <c r="B57" s="42"/>
      <c r="C57" s="43">
        <v>15</v>
      </c>
      <c r="D57" s="43"/>
      <c r="E57" s="43"/>
      <c r="F57" s="43"/>
      <c r="G57" s="43"/>
      <c r="H57" s="43"/>
      <c r="I57" s="43"/>
      <c r="J57" s="43"/>
    </row>
    <row r="58" spans="1:10" s="36" customFormat="1">
      <c r="A58" s="38" t="s">
        <v>72</v>
      </c>
      <c r="B58" s="39"/>
      <c r="C58" s="44">
        <f>IF(C56*C57=0,"",C56*C57)</f>
        <v>60</v>
      </c>
      <c r="D58" s="44" t="str">
        <f>IF(D56*D57=0,"",D56*D57)</f>
        <v/>
      </c>
      <c r="E58" s="44" t="str">
        <f t="shared" ref="E58:J58" si="1">IF(E56*E57=0,"",E56*E57)</f>
        <v/>
      </c>
      <c r="F58" s="44" t="str">
        <f t="shared" si="1"/>
        <v/>
      </c>
      <c r="G58" s="44" t="str">
        <f t="shared" si="1"/>
        <v/>
      </c>
      <c r="H58" s="44" t="str">
        <f t="shared" si="1"/>
        <v/>
      </c>
      <c r="I58" s="44" t="str">
        <f t="shared" si="1"/>
        <v/>
      </c>
      <c r="J58" s="44" t="str">
        <f t="shared" si="1"/>
        <v/>
      </c>
    </row>
    <row r="59" spans="1:10" s="36" customFormat="1">
      <c r="A59" s="38" t="s">
        <v>73</v>
      </c>
      <c r="B59" s="45"/>
      <c r="C59" s="44">
        <f t="shared" ref="C59:J59" si="2">IF(C58="","",C54*C58)</f>
        <v>1.2598440000000002</v>
      </c>
      <c r="D59" s="44" t="str">
        <f t="shared" si="2"/>
        <v/>
      </c>
      <c r="E59" s="44" t="str">
        <f t="shared" si="2"/>
        <v/>
      </c>
      <c r="F59" s="44" t="str">
        <f t="shared" si="2"/>
        <v/>
      </c>
      <c r="G59" s="44" t="str">
        <f t="shared" si="2"/>
        <v/>
      </c>
      <c r="H59" s="44" t="str">
        <f t="shared" si="2"/>
        <v/>
      </c>
      <c r="I59" s="44" t="str">
        <f t="shared" si="2"/>
        <v/>
      </c>
      <c r="J59" s="44" t="str">
        <f t="shared" si="2"/>
        <v/>
      </c>
    </row>
    <row r="60" spans="1:10" s="36" customFormat="1">
      <c r="C60" s="4"/>
      <c r="D60" s="4"/>
      <c r="E60" s="4"/>
      <c r="F60" s="4"/>
      <c r="G60" s="4"/>
      <c r="H60" s="4"/>
      <c r="I60" s="4"/>
      <c r="J60" s="4"/>
    </row>
    <row r="61" spans="1:10" s="36" customFormat="1">
      <c r="A61" s="38" t="s">
        <v>74</v>
      </c>
      <c r="B61" s="39"/>
      <c r="C61" s="46">
        <f t="shared" ref="C61:J61" si="3">IF(ISERROR(C47/C59/1000),"",C47/C59/1000)</f>
        <v>0.19446852149948721</v>
      </c>
      <c r="D61" s="46" t="str">
        <f t="shared" si="3"/>
        <v/>
      </c>
      <c r="E61" s="46" t="str">
        <f t="shared" si="3"/>
        <v/>
      </c>
      <c r="F61" s="46" t="str">
        <f t="shared" si="3"/>
        <v/>
      </c>
      <c r="G61" s="46" t="str">
        <f t="shared" si="3"/>
        <v/>
      </c>
      <c r="H61" s="46" t="str">
        <f t="shared" si="3"/>
        <v/>
      </c>
      <c r="I61" s="46" t="str">
        <f t="shared" si="3"/>
        <v/>
      </c>
      <c r="J61" s="46" t="str">
        <f t="shared" si="3"/>
        <v/>
      </c>
    </row>
    <row r="62" spans="1:10" s="36" customFormat="1">
      <c r="A62" s="38" t="s">
        <v>75</v>
      </c>
      <c r="B62" s="47"/>
      <c r="C62" s="48">
        <f t="shared" ref="C62:J62" si="4">IF(ISERROR(ROUNDDOWN(C47/C59/1000,3)),"",ROUNDDOWN(C47/C59/1000,3))</f>
        <v>0.19400000000000001</v>
      </c>
      <c r="D62" s="48" t="str">
        <f t="shared" si="4"/>
        <v/>
      </c>
      <c r="E62" s="48" t="str">
        <f t="shared" si="4"/>
        <v/>
      </c>
      <c r="F62" s="48" t="str">
        <f t="shared" si="4"/>
        <v/>
      </c>
      <c r="G62" s="48" t="str">
        <f t="shared" si="4"/>
        <v/>
      </c>
      <c r="H62" s="48" t="str">
        <f t="shared" si="4"/>
        <v/>
      </c>
      <c r="I62" s="48" t="str">
        <f t="shared" si="4"/>
        <v/>
      </c>
      <c r="J62" s="48" t="str">
        <f t="shared" si="4"/>
        <v/>
      </c>
    </row>
    <row r="63" spans="1:10" s="36" customFormat="1">
      <c r="B63" s="8" t="s">
        <v>76</v>
      </c>
    </row>
  </sheetData>
  <sheetProtection algorithmName="SHA-512" hashValue="g+Pya18AqzPcTJB3nD/Xx56eApfo+HhtjeH1lEFZJhB4p0V1HpubIDzJaqJMUopuJ5ptfDL9mjMEa/x2cOacJw==" saltValue="5fPnwGLvAiWuJXw5x6EHnw==" spinCount="100000" sheet="1" selectLockedCells="1"/>
  <phoneticPr fontId="1"/>
  <pageMargins left="0.2" right="0.16" top="0.22" bottom="0.16" header="0.15748031496062992" footer="0.15748031496062992"/>
  <pageSetup paperSize="9" scale="6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長方形と円</vt:lpstr>
      <vt:lpstr>長方形</vt:lpstr>
      <vt:lpstr>長方形の4隅を三角形で切り取り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裕介</dc:creator>
  <cp:lastModifiedBy>中川 裕介</cp:lastModifiedBy>
  <cp:lastPrinted>2025-02-07T05:24:51Z</cp:lastPrinted>
  <dcterms:created xsi:type="dcterms:W3CDTF">2023-10-20T02:44:44Z</dcterms:created>
  <dcterms:modified xsi:type="dcterms:W3CDTF">2025-02-07T05:25:11Z</dcterms:modified>
</cp:coreProperties>
</file>